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Svodidla" sheetId="2" r:id="rId2"/>
    <sheet name="02 - Odvodnění" sheetId="3" r:id="rId3"/>
    <sheet name="00 - Ostatní" sheetId="4" r:id="rId4"/>
  </sheets>
  <definedNames>
    <definedName name="_xlnm.Print_Area" localSheetId="0">'Rekapitulace stavby'!$D$4:$AO$36,'Rekapitulace stavby'!$C$42:$AQ$58</definedName>
    <definedName name="_xlnm.Print_Titles" localSheetId="0">'Rekapitulace stavby'!$52:$52</definedName>
    <definedName name="_xlnm._FilterDatabase" localSheetId="1" hidden="1">'01 - Svodidla'!$C$84:$K$127</definedName>
    <definedName name="_xlnm.Print_Area" localSheetId="1">'01 - Svodidla'!$C$4:$J$39,'01 - Svodidla'!$C$45:$J$66,'01 - Svodidla'!$C$72:$K$127</definedName>
    <definedName name="_xlnm.Print_Titles" localSheetId="1">'01 - Svodidla'!$84:$84</definedName>
    <definedName name="_xlnm._FilterDatabase" localSheetId="2" hidden="1">'02 - Odvodnění'!$C$84:$K$146</definedName>
    <definedName name="_xlnm.Print_Area" localSheetId="2">'02 - Odvodnění'!$C$4:$J$39,'02 - Odvodnění'!$C$45:$J$66,'02 - Odvodnění'!$C$72:$K$146</definedName>
    <definedName name="_xlnm.Print_Titles" localSheetId="2">'02 - Odvodnění'!$84:$84</definedName>
    <definedName name="_xlnm._FilterDatabase" localSheetId="3" hidden="1">'00 - Ostatní'!$C$85:$K$107</definedName>
    <definedName name="_xlnm.Print_Area" localSheetId="3">'00 - Ostatní'!$C$4:$J$39,'00 - Ostatní'!$C$45:$J$67,'00 - Ostatní'!$C$73:$K$107</definedName>
    <definedName name="_xlnm.Print_Titles" localSheetId="3">'00 - Ostatní'!$85:$85</definedName>
  </definedNames>
  <calcPr/>
</workbook>
</file>

<file path=xl/calcChain.xml><?xml version="1.0" encoding="utf-8"?>
<calcChain xmlns="http://schemas.openxmlformats.org/spreadsheetml/2006/main">
  <c i="4" r="J37"/>
  <c r="J36"/>
  <c i="1" r="AY57"/>
  <c i="4" r="J35"/>
  <c i="1" r="AX57"/>
  <c i="4" r="BI107"/>
  <c r="BH107"/>
  <c r="BG107"/>
  <c r="BF107"/>
  <c r="T107"/>
  <c r="R107"/>
  <c r="P107"/>
  <c r="BK107"/>
  <c r="J107"/>
  <c r="BE107"/>
  <c r="BI106"/>
  <c r="BH106"/>
  <c r="BG106"/>
  <c r="BF106"/>
  <c r="T106"/>
  <c r="T105"/>
  <c r="R106"/>
  <c r="R105"/>
  <c r="P106"/>
  <c r="P105"/>
  <c r="BK106"/>
  <c r="BK105"/>
  <c r="J105"/>
  <c r="J106"/>
  <c r="BE106"/>
  <c r="J66"/>
  <c r="BI104"/>
  <c r="BH104"/>
  <c r="BG104"/>
  <c r="BF104"/>
  <c r="T104"/>
  <c r="T103"/>
  <c r="R104"/>
  <c r="R103"/>
  <c r="P104"/>
  <c r="P103"/>
  <c r="BK104"/>
  <c r="BK103"/>
  <c r="J103"/>
  <c r="J104"/>
  <c r="BE104"/>
  <c r="J65"/>
  <c r="BI102"/>
  <c r="BH102"/>
  <c r="BG102"/>
  <c r="BF102"/>
  <c r="T102"/>
  <c r="T101"/>
  <c r="R102"/>
  <c r="R101"/>
  <c r="P102"/>
  <c r="P101"/>
  <c r="BK102"/>
  <c r="BK101"/>
  <c r="J101"/>
  <c r="J102"/>
  <c r="BE102"/>
  <c r="J64"/>
  <c r="BI100"/>
  <c r="BH100"/>
  <c r="BG100"/>
  <c r="BF100"/>
  <c r="T100"/>
  <c r="T99"/>
  <c r="R100"/>
  <c r="R99"/>
  <c r="P100"/>
  <c r="P99"/>
  <c r="BK100"/>
  <c r="BK99"/>
  <c r="J99"/>
  <c r="J100"/>
  <c r="BE100"/>
  <c r="J63"/>
  <c r="BI98"/>
  <c r="BH98"/>
  <c r="BG98"/>
  <c r="BF98"/>
  <c r="T98"/>
  <c r="R98"/>
  <c r="P98"/>
  <c r="BK98"/>
  <c r="J98"/>
  <c r="BE98"/>
  <c r="BI97"/>
  <c r="BH97"/>
  <c r="BG97"/>
  <c r="BF97"/>
  <c r="T97"/>
  <c r="R97"/>
  <c r="P97"/>
  <c r="BK97"/>
  <c r="J97"/>
  <c r="BE97"/>
  <c r="BI96"/>
  <c r="BH96"/>
  <c r="BG96"/>
  <c r="BF96"/>
  <c r="T96"/>
  <c r="T95"/>
  <c r="R96"/>
  <c r="R95"/>
  <c r="P96"/>
  <c r="P95"/>
  <c r="BK96"/>
  <c r="BK95"/>
  <c r="J95"/>
  <c r="J96"/>
  <c r="BE96"/>
  <c r="J62"/>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F37"/>
  <c i="1" r="BD57"/>
  <c i="4" r="BH89"/>
  <c r="F36"/>
  <c i="1" r="BC57"/>
  <c i="4" r="BG89"/>
  <c r="F35"/>
  <c i="1" r="BB57"/>
  <c i="4" r="BF89"/>
  <c r="J34"/>
  <c i="1" r="AW57"/>
  <c i="4" r="F34"/>
  <c i="1" r="BA57"/>
  <c i="4" r="T89"/>
  <c r="T88"/>
  <c r="T87"/>
  <c r="T86"/>
  <c r="R89"/>
  <c r="R88"/>
  <c r="R87"/>
  <c r="R86"/>
  <c r="P89"/>
  <c r="P88"/>
  <c r="P87"/>
  <c r="P86"/>
  <c i="1" r="AU57"/>
  <c i="4" r="BK89"/>
  <c r="BK88"/>
  <c r="J88"/>
  <c r="BK87"/>
  <c r="J87"/>
  <c r="BK86"/>
  <c r="J86"/>
  <c r="J59"/>
  <c r="J30"/>
  <c i="1" r="AG57"/>
  <c i="4" r="J89"/>
  <c r="BE89"/>
  <c r="J33"/>
  <c i="1" r="AV57"/>
  <c i="4" r="F33"/>
  <c i="1" r="AZ57"/>
  <c i="4" r="J61"/>
  <c r="J60"/>
  <c r="J82"/>
  <c r="F82"/>
  <c r="F80"/>
  <c r="E78"/>
  <c r="J54"/>
  <c r="F54"/>
  <c r="F52"/>
  <c r="E50"/>
  <c r="J39"/>
  <c r="J24"/>
  <c r="E24"/>
  <c r="J83"/>
  <c r="J55"/>
  <c r="J23"/>
  <c r="J18"/>
  <c r="E18"/>
  <c r="F83"/>
  <c r="F55"/>
  <c r="J17"/>
  <c r="J12"/>
  <c r="J80"/>
  <c r="J52"/>
  <c r="E7"/>
  <c r="E76"/>
  <c r="E48"/>
  <c i="3" r="J37"/>
  <c r="J36"/>
  <c i="1" r="AY56"/>
  <c i="3" r="J35"/>
  <c i="1" r="AX56"/>
  <c i="3" r="BI144"/>
  <c r="BH144"/>
  <c r="BG144"/>
  <c r="BF144"/>
  <c r="T144"/>
  <c r="R144"/>
  <c r="P144"/>
  <c r="BK144"/>
  <c r="J144"/>
  <c r="BE144"/>
  <c r="BI142"/>
  <c r="BH142"/>
  <c r="BG142"/>
  <c r="BF142"/>
  <c r="T142"/>
  <c r="R142"/>
  <c r="P142"/>
  <c r="BK142"/>
  <c r="J142"/>
  <c r="BE142"/>
  <c r="BI140"/>
  <c r="BH140"/>
  <c r="BG140"/>
  <c r="BF140"/>
  <c r="T140"/>
  <c r="R140"/>
  <c r="P140"/>
  <c r="BK140"/>
  <c r="J140"/>
  <c r="BE140"/>
  <c r="BI139"/>
  <c r="BH139"/>
  <c r="BG139"/>
  <c r="BF139"/>
  <c r="T139"/>
  <c r="T138"/>
  <c r="R139"/>
  <c r="R138"/>
  <c r="P139"/>
  <c r="P138"/>
  <c r="BK139"/>
  <c r="BK138"/>
  <c r="J138"/>
  <c r="J139"/>
  <c r="BE139"/>
  <c r="J65"/>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T126"/>
  <c r="R127"/>
  <c r="R126"/>
  <c r="P127"/>
  <c r="P126"/>
  <c r="BK127"/>
  <c r="BK126"/>
  <c r="J126"/>
  <c r="J127"/>
  <c r="BE127"/>
  <c r="J64"/>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3"/>
  <c r="BH113"/>
  <c r="BG113"/>
  <c r="BF113"/>
  <c r="T113"/>
  <c r="T112"/>
  <c r="R113"/>
  <c r="R112"/>
  <c r="P113"/>
  <c r="P112"/>
  <c r="BK113"/>
  <c r="BK112"/>
  <c r="J112"/>
  <c r="J113"/>
  <c r="BE113"/>
  <c r="J63"/>
  <c r="BI109"/>
  <c r="BH109"/>
  <c r="BG109"/>
  <c r="BF109"/>
  <c r="T109"/>
  <c r="T108"/>
  <c r="R109"/>
  <c r="R108"/>
  <c r="P109"/>
  <c r="P108"/>
  <c r="BK109"/>
  <c r="BK108"/>
  <c r="J108"/>
  <c r="J109"/>
  <c r="BE109"/>
  <c r="J62"/>
  <c r="BI105"/>
  <c r="BH105"/>
  <c r="BG105"/>
  <c r="BF105"/>
  <c r="T105"/>
  <c r="R105"/>
  <c r="P105"/>
  <c r="BK105"/>
  <c r="J105"/>
  <c r="BE105"/>
  <c r="BI102"/>
  <c r="BH102"/>
  <c r="BG102"/>
  <c r="BF102"/>
  <c r="T102"/>
  <c r="R102"/>
  <c r="P102"/>
  <c r="BK102"/>
  <c r="J102"/>
  <c r="BE102"/>
  <c r="BI99"/>
  <c r="BH99"/>
  <c r="BG99"/>
  <c r="BF99"/>
  <c r="T99"/>
  <c r="R99"/>
  <c r="P99"/>
  <c r="BK99"/>
  <c r="J99"/>
  <c r="BE99"/>
  <c r="BI97"/>
  <c r="BH97"/>
  <c r="BG97"/>
  <c r="BF97"/>
  <c r="T97"/>
  <c r="R97"/>
  <c r="P97"/>
  <c r="BK97"/>
  <c r="J97"/>
  <c r="BE97"/>
  <c r="BI94"/>
  <c r="BH94"/>
  <c r="BG94"/>
  <c r="BF94"/>
  <c r="T94"/>
  <c r="R94"/>
  <c r="P94"/>
  <c r="BK94"/>
  <c r="J94"/>
  <c r="BE94"/>
  <c r="BI91"/>
  <c r="BH91"/>
  <c r="BG91"/>
  <c r="BF91"/>
  <c r="T91"/>
  <c r="R91"/>
  <c r="P91"/>
  <c r="BK91"/>
  <c r="J91"/>
  <c r="BE91"/>
  <c r="BI88"/>
  <c r="F37"/>
  <c i="1" r="BD56"/>
  <c i="3" r="BH88"/>
  <c r="F36"/>
  <c i="1" r="BC56"/>
  <c i="3" r="BG88"/>
  <c r="F35"/>
  <c i="1" r="BB56"/>
  <c i="3" r="BF88"/>
  <c r="J34"/>
  <c i="1" r="AW56"/>
  <c i="3" r="F34"/>
  <c i="1" r="BA56"/>
  <c i="3" r="T88"/>
  <c r="T87"/>
  <c r="T86"/>
  <c r="T85"/>
  <c r="R88"/>
  <c r="R87"/>
  <c r="R86"/>
  <c r="R85"/>
  <c r="P88"/>
  <c r="P87"/>
  <c r="P86"/>
  <c r="P85"/>
  <c i="1" r="AU56"/>
  <c i="3" r="BK88"/>
  <c r="BK87"/>
  <c r="J87"/>
  <c r="BK86"/>
  <c r="J86"/>
  <c r="BK85"/>
  <c r="J85"/>
  <c r="J59"/>
  <c r="J30"/>
  <c i="1" r="AG56"/>
  <c i="3" r="J88"/>
  <c r="BE88"/>
  <c r="J33"/>
  <c i="1" r="AV56"/>
  <c i="3" r="F33"/>
  <c i="1" r="AZ56"/>
  <c i="3" r="J61"/>
  <c r="J60"/>
  <c r="J81"/>
  <c r="F81"/>
  <c r="F79"/>
  <c r="E77"/>
  <c r="J54"/>
  <c r="F54"/>
  <c r="F52"/>
  <c r="E50"/>
  <c r="J39"/>
  <c r="J24"/>
  <c r="E24"/>
  <c r="J82"/>
  <c r="J55"/>
  <c r="J23"/>
  <c r="J18"/>
  <c r="E18"/>
  <c r="F82"/>
  <c r="F55"/>
  <c r="J17"/>
  <c r="J12"/>
  <c r="J79"/>
  <c r="J52"/>
  <c r="E7"/>
  <c r="E75"/>
  <c r="E48"/>
  <c i="2" r="J37"/>
  <c r="J36"/>
  <c i="1" r="AY55"/>
  <c i="2" r="J35"/>
  <c i="1" r="AX55"/>
  <c i="2" r="BI125"/>
  <c r="BH125"/>
  <c r="BG125"/>
  <c r="BF125"/>
  <c r="T125"/>
  <c r="R125"/>
  <c r="P125"/>
  <c r="BK125"/>
  <c r="J125"/>
  <c r="BE125"/>
  <c r="BI123"/>
  <c r="BH123"/>
  <c r="BG123"/>
  <c r="BF123"/>
  <c r="T123"/>
  <c r="R123"/>
  <c r="P123"/>
  <c r="BK123"/>
  <c r="J123"/>
  <c r="BE123"/>
  <c r="BI122"/>
  <c r="BH122"/>
  <c r="BG122"/>
  <c r="BF122"/>
  <c r="T122"/>
  <c r="R122"/>
  <c r="P122"/>
  <c r="BK122"/>
  <c r="J122"/>
  <c r="BE122"/>
  <c r="BI120"/>
  <c r="BH120"/>
  <c r="BG120"/>
  <c r="BF120"/>
  <c r="T120"/>
  <c r="R120"/>
  <c r="P120"/>
  <c r="BK120"/>
  <c r="J120"/>
  <c r="BE120"/>
  <c r="BI118"/>
  <c r="BH118"/>
  <c r="BG118"/>
  <c r="BF118"/>
  <c r="T118"/>
  <c r="R118"/>
  <c r="P118"/>
  <c r="BK118"/>
  <c r="J118"/>
  <c r="BE118"/>
  <c r="BI117"/>
  <c r="BH117"/>
  <c r="BG117"/>
  <c r="BF117"/>
  <c r="T117"/>
  <c r="R117"/>
  <c r="P117"/>
  <c r="BK117"/>
  <c r="J117"/>
  <c r="BE117"/>
  <c r="BI116"/>
  <c r="BH116"/>
  <c r="BG116"/>
  <c r="BF116"/>
  <c r="T116"/>
  <c r="T115"/>
  <c r="R116"/>
  <c r="R115"/>
  <c r="P116"/>
  <c r="P115"/>
  <c r="BK116"/>
  <c r="BK115"/>
  <c r="J115"/>
  <c r="J116"/>
  <c r="BE116"/>
  <c r="J65"/>
  <c r="BI112"/>
  <c r="BH112"/>
  <c r="BG112"/>
  <c r="BF112"/>
  <c r="T112"/>
  <c r="R112"/>
  <c r="P112"/>
  <c r="BK112"/>
  <c r="J112"/>
  <c r="BE112"/>
  <c r="BI109"/>
  <c r="BH109"/>
  <c r="BG109"/>
  <c r="BF109"/>
  <c r="T109"/>
  <c r="R109"/>
  <c r="P109"/>
  <c r="BK109"/>
  <c r="J109"/>
  <c r="BE109"/>
  <c r="BI106"/>
  <c r="BH106"/>
  <c r="BG106"/>
  <c r="BF106"/>
  <c r="T106"/>
  <c r="R106"/>
  <c r="P106"/>
  <c r="BK106"/>
  <c r="J106"/>
  <c r="BE106"/>
  <c r="BI104"/>
  <c r="BH104"/>
  <c r="BG104"/>
  <c r="BF104"/>
  <c r="T104"/>
  <c r="T103"/>
  <c r="R104"/>
  <c r="R103"/>
  <c r="P104"/>
  <c r="P103"/>
  <c r="BK104"/>
  <c r="BK103"/>
  <c r="J103"/>
  <c r="J104"/>
  <c r="BE104"/>
  <c r="J64"/>
  <c r="BI102"/>
  <c r="BH102"/>
  <c r="BG102"/>
  <c r="BF102"/>
  <c r="T102"/>
  <c r="T101"/>
  <c r="R102"/>
  <c r="R101"/>
  <c r="P102"/>
  <c r="P101"/>
  <c r="BK102"/>
  <c r="BK101"/>
  <c r="J101"/>
  <c r="J102"/>
  <c r="BE102"/>
  <c r="J63"/>
  <c r="BI99"/>
  <c r="BH99"/>
  <c r="BG99"/>
  <c r="BF99"/>
  <c r="T99"/>
  <c r="T98"/>
  <c r="R99"/>
  <c r="R98"/>
  <c r="P99"/>
  <c r="P98"/>
  <c r="BK99"/>
  <c r="BK98"/>
  <c r="J98"/>
  <c r="J99"/>
  <c r="BE99"/>
  <c r="J62"/>
  <c r="BI96"/>
  <c r="BH96"/>
  <c r="BG96"/>
  <c r="BF96"/>
  <c r="T96"/>
  <c r="R96"/>
  <c r="P96"/>
  <c r="BK96"/>
  <c r="J96"/>
  <c r="BE96"/>
  <c r="BI93"/>
  <c r="BH93"/>
  <c r="BG93"/>
  <c r="BF93"/>
  <c r="T93"/>
  <c r="R93"/>
  <c r="P93"/>
  <c r="BK93"/>
  <c r="J93"/>
  <c r="BE93"/>
  <c r="BI90"/>
  <c r="BH90"/>
  <c r="BG90"/>
  <c r="BF90"/>
  <c r="T90"/>
  <c r="R90"/>
  <c r="P90"/>
  <c r="BK90"/>
  <c r="J90"/>
  <c r="BE90"/>
  <c r="BI88"/>
  <c r="F37"/>
  <c i="1" r="BD55"/>
  <c i="2" r="BH88"/>
  <c r="F36"/>
  <c i="1" r="BC55"/>
  <c i="2" r="BG88"/>
  <c r="F35"/>
  <c i="1" r="BB55"/>
  <c i="2" r="BF88"/>
  <c r="J34"/>
  <c i="1" r="AW55"/>
  <c i="2" r="F34"/>
  <c i="1" r="BA55"/>
  <c i="2" r="T88"/>
  <c r="T87"/>
  <c r="T86"/>
  <c r="T85"/>
  <c r="R88"/>
  <c r="R87"/>
  <c r="R86"/>
  <c r="R85"/>
  <c r="P88"/>
  <c r="P87"/>
  <c r="P86"/>
  <c r="P85"/>
  <c i="1" r="AU55"/>
  <c i="2" r="BK88"/>
  <c r="BK87"/>
  <c r="J87"/>
  <c r="BK86"/>
  <c r="J86"/>
  <c r="BK85"/>
  <c r="J85"/>
  <c r="J59"/>
  <c r="J30"/>
  <c i="1" r="AG55"/>
  <c i="2" r="J88"/>
  <c r="BE88"/>
  <c r="J33"/>
  <c i="1" r="AV55"/>
  <c i="2" r="F33"/>
  <c i="1" r="AZ55"/>
  <c i="2" r="J61"/>
  <c r="J60"/>
  <c r="J81"/>
  <c r="F81"/>
  <c r="F79"/>
  <c r="E77"/>
  <c r="J54"/>
  <c r="F54"/>
  <c r="F52"/>
  <c r="E50"/>
  <c r="J39"/>
  <c r="J24"/>
  <c r="E24"/>
  <c r="J82"/>
  <c r="J55"/>
  <c r="J23"/>
  <c r="J18"/>
  <c r="E18"/>
  <c r="F82"/>
  <c r="F55"/>
  <c r="J17"/>
  <c r="J12"/>
  <c r="J79"/>
  <c r="J52"/>
  <c r="E7"/>
  <c r="E75"/>
  <c r="E48"/>
  <c i="1" r="BD54"/>
  <c r="W33"/>
  <c r="BC54"/>
  <c r="W32"/>
  <c r="BB54"/>
  <c r="W31"/>
  <c r="BA54"/>
  <c r="W30"/>
  <c r="AZ54"/>
  <c r="W29"/>
  <c r="AY54"/>
  <c r="AX54"/>
  <c r="AW54"/>
  <c r="AK30"/>
  <c r="AV54"/>
  <c r="AK29"/>
  <c r="AU54"/>
  <c r="AT54"/>
  <c r="AS54"/>
  <c r="AG54"/>
  <c r="AK26"/>
  <c r="AT57"/>
  <c r="AN57"/>
  <c r="AT56"/>
  <c r="AN56"/>
  <c r="AT55"/>
  <c r="AN55"/>
  <c r="AN54"/>
  <c r="L50"/>
  <c r="AM50"/>
  <c r="AM49"/>
  <c r="L49"/>
  <c r="AM47"/>
  <c r="L47"/>
  <c r="L45"/>
  <c r="L44"/>
  <c r="AK35"/>
</calcChain>
</file>

<file path=xl/sharedStrings.xml><?xml version="1.0" encoding="utf-8"?>
<sst xmlns="http://schemas.openxmlformats.org/spreadsheetml/2006/main">
  <si>
    <t>Export Komplet</t>
  </si>
  <si>
    <t/>
  </si>
  <si>
    <t>2.0</t>
  </si>
  <si>
    <t>False</t>
  </si>
  <si>
    <t>{a44884c5-1c7b-4a45-a964-9efec8975157}</t>
  </si>
  <si>
    <t xml:space="preserve">&gt;&gt;  skryté sloupce  &lt;&lt;</t>
  </si>
  <si>
    <t>0,01</t>
  </si>
  <si>
    <t>21</t>
  </si>
  <si>
    <t>15</t>
  </si>
  <si>
    <t>REKAPITULACE STAVBY</t>
  </si>
  <si>
    <t xml:space="preserve">v ---  níže se nacházejí doplnkové a pomocné údaje k sestavám  --- v</t>
  </si>
  <si>
    <t>Návod na vyplnění</t>
  </si>
  <si>
    <t>0,001</t>
  </si>
  <si>
    <t>Kód:</t>
  </si>
  <si>
    <t>19003</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</si>
  <si>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</si>
  <si>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</si>
  <si>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5.května</t>
  </si>
  <si>
    <t>KSO:</t>
  </si>
  <si>
    <t>CC-CZ:</t>
  </si>
  <si>
    <t>Místo:</t>
  </si>
  <si>
    <t>Praha</t>
  </si>
  <si>
    <t>Datum:</t>
  </si>
  <si>
    <t>5. 6. 2019</t>
  </si>
  <si>
    <t>Zadavatel:</t>
  </si>
  <si>
    <t>IČ:</t>
  </si>
  <si>
    <t>TSK Praha a.s.</t>
  </si>
  <si>
    <t>DIČ:</t>
  </si>
  <si>
    <t>Uchazeč:</t>
  </si>
  <si>
    <t>Vyplň údaj</t>
  </si>
  <si>
    <t>Projektant:</t>
  </si>
  <si>
    <t>AVS Projekt s.r.o.</t>
  </si>
  <si>
    <t>True</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</si>
  <si>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</si>
  <si>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</si>
  <si>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</si>
  <si>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</si>
  <si>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</si>
  <si>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</si>
  <si>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</si>
  <si>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</si>
  <si>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</si>
  <si>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</si>
  <si>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</si>
  <si>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</si>
  <si>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</si>
  <si>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</si>
  <si>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</si>
  <si>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</si>
  <si>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</si>
  <si>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</si>
  <si>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</si>
  <si>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</si>
  <si>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</si>
  <si>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</si>
  <si>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</si>
  <si>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</si>
  <si>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</si>
  <si>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</si>
  <si>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</si>
  <si>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</si>
  <si>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</si>
  <si>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</si>
  <si>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</si>
  <si>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</si>
  <si>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</si>
  <si>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</si>
  <si>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</si>
  <si>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</si>
  <si>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</si>
  <si>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</si>
  <si>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</si>
  <si>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</si>
  <si>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</si>
  <si>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</si>
  <si>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01</t>
  </si>
  <si>
    <t>Svodidla</t>
  </si>
  <si>
    <t>STA</t>
  </si>
  <si>
    <t>1</t>
  </si>
  <si>
    <t>{374c2017-b6ce-423d-b84d-3ff567d84e32}</t>
  </si>
  <si>
    <t>2</t>
  </si>
  <si>
    <t>02</t>
  </si>
  <si>
    <t>Odvodnění</t>
  </si>
  <si>
    <t>{cd944298-a80e-4454-8eef-cd7cb4e6d4f9}</t>
  </si>
  <si>
    <t>00</t>
  </si>
  <si>
    <t>Ostatní</t>
  </si>
  <si>
    <t>{5cf683c3-ea5b-42c0-a506-9b75ce6b2aa1}</t>
  </si>
  <si>
    <t>KRYCÍ LIST SOUPISU PRACÍ</t>
  </si>
  <si>
    <t>Objekt:</t>
  </si>
  <si>
    <t>01 - Svodidla</t>
  </si>
  <si>
    <t>REKAPITULACE ČLENĚNÍ SOUPISU PRACÍ</t>
  </si>
  <si>
    <t>Kód dílu - Popis</t>
  </si>
  <si>
    <t>Cena celkem [CZK]</t>
  </si>
  <si>
    <t>Náklady ze soupisu prací</t>
  </si>
  <si>
    <t>-1</t>
  </si>
  <si>
    <t>HSV - Práce a dodávky HSV</t>
  </si>
  <si>
    <t xml:space="preserve">    1 - Zemní práce</t>
  </si>
  <si>
    <t xml:space="preserve">    4 - Vodorovné konstrukce</t>
  </si>
  <si>
    <t xml:space="preserve">    5 - Komunikace pozemní</t>
  </si>
  <si>
    <t xml:space="preserve">    9 - Ostatní konstrukce a práce, bourání</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</si>
  <si>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</si>
  <si>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</si>
  <si>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</si>
  <si>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</si>
  <si>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</si>
  <si>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</si>
  <si>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</si>
  <si>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</si>
  <si>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</si>
  <si>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</si>
  <si>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</si>
  <si>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</si>
  <si>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</si>
  <si>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</si>
  <si>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</si>
  <si>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HSV</t>
  </si>
  <si>
    <t>Práce a dodávky HSV</t>
  </si>
  <si>
    <t>ROZPOCET</t>
  </si>
  <si>
    <t>Zemní práce</t>
  </si>
  <si>
    <t>20</t>
  </si>
  <si>
    <t>K</t>
  </si>
  <si>
    <t>111201102</t>
  </si>
  <si>
    <t>Odstranění křovin a stromů průměru kmene do 100 mm i s kořeny z celkové plochy přes 1000 do 10000 m2</t>
  </si>
  <si>
    <t>m2</t>
  </si>
  <si>
    <t>CS ÚRS 2019 01</t>
  </si>
  <si>
    <t>4</t>
  </si>
  <si>
    <t>-1905930945</t>
  </si>
  <si>
    <t>PSC</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</si>
  <si>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</si>
  <si>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113107113</t>
  </si>
  <si>
    <t>Odstranění podkladu v SDP tl 300 mm ručně</t>
  </si>
  <si>
    <t>-218677593</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</si>
  <si>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</si>
  <si>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</si>
  <si>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600*2+1173*3,5</t>
  </si>
  <si>
    <t>17</t>
  </si>
  <si>
    <t>120001101</t>
  </si>
  <si>
    <t>Příplatek za ztížení odkopávky nebo prokkopávky v blízkosti inženýrských sítí</t>
  </si>
  <si>
    <t>m3</t>
  </si>
  <si>
    <t>559829008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</si>
  <si>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</si>
  <si>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5305,5*0,3</t>
  </si>
  <si>
    <t>3</t>
  </si>
  <si>
    <t>181951102</t>
  </si>
  <si>
    <t>Úprava pláně v hornině tř. 1 až 4 se zhutněním</t>
  </si>
  <si>
    <t>-475274622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</si>
  <si>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</si>
  <si>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Vodorovné konstrukce</t>
  </si>
  <si>
    <t>16</t>
  </si>
  <si>
    <t>4513151XX</t>
  </si>
  <si>
    <t>Podkladní nebo vyrovnávací vrstva z betonu C25/30 tl 150 mm FX4</t>
  </si>
  <si>
    <t>-1683604149</t>
  </si>
  <si>
    <t xml:space="preserve">Poznámka k souboru cen:_x000d_
1. V ceně nejsou započteny náklady na úpravu úložné spáry; tyto práce se oceňují cenou 967 04-1111 - úprava úložné spáry v části B 01 tohoto katalogu. </t>
  </si>
  <si>
    <t>5</t>
  </si>
  <si>
    <t>Komunikace pozemní</t>
  </si>
  <si>
    <t>564851111</t>
  </si>
  <si>
    <t>Podklad ze štěrkodrtě ŠD tl 150 mm</t>
  </si>
  <si>
    <t>-1983283785</t>
  </si>
  <si>
    <t>9</t>
  </si>
  <si>
    <t>Ostatní konstrukce a práce, bourání</t>
  </si>
  <si>
    <t>19</t>
  </si>
  <si>
    <t>911331xxx</t>
  </si>
  <si>
    <t>Svodidlo ocelové oboustranné snadnorozebiratelné - přejezd SDP</t>
  </si>
  <si>
    <t>m</t>
  </si>
  <si>
    <t>738156587</t>
  </si>
  <si>
    <t xml:space="preserve">Poznámka k souboru cen:_x000d_
1. V cenách: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 b) dilatace svodnice je započtena dilatační svodnice včetně izolační podložky a spojovacího materiálu. 2. V cenách nejsou započteny náklady na: a) případnou povrchovou úpravu svodidel (nátěry apod.), které se oceňují samostatně, b) krácení a úpravu pásnic a sloupků, toto se oceňuje individuálně. 3. V případě, že se provádí krácení svodnic nebo sloupků, se krácená část neodečítá. </t>
  </si>
  <si>
    <t>18</t>
  </si>
  <si>
    <t>911334621</t>
  </si>
  <si>
    <t>Mostní svodidlo ocelové úrovně zádržnosti H 2</t>
  </si>
  <si>
    <t>-648202364</t>
  </si>
  <si>
    <t xml:space="preserve">Poznámka k souboru cen:_x000d_
1. Ceny neobsahují pružný nátěr spáry mezi betonem a sloupkem, tyto se oceňují souborem cen 628 61-11.. Nátěr mostních betonových konstrukcí akrylátový na siloxanové a plasticko-elastické bázi. </t>
  </si>
  <si>
    <t>2*(20+35)</t>
  </si>
  <si>
    <t>6</t>
  </si>
  <si>
    <t>911381124</t>
  </si>
  <si>
    <t>Silniční svodidlo betonové jednostranné průběžné délky 4 m výšky 1,2 m vč. náběhů</t>
  </si>
  <si>
    <t>-202509462</t>
  </si>
  <si>
    <t xml:space="preserve">Poznámka k souboru cen:_x000d_
1. Ceny obsahují náklady na: a) osazení svodidla na konstrukci vozovky nebo chodníku, b) směrové a výškové vyrovnání dílců svodidel, c) sepnutí spojovacími tyčemi včetně spojky, d) dodávku dílců a spojek, e) náklady na manipulaci jeřábem 2. V cenách nejsou započteny náklady, které se oceňují cenami katalogu 821-1 Mosty: a) na podkladní vyrovnávací vrstvu z plastbetonu nebo modifikovaného betonu, b) na broušení nerovností plochy konstrukce pro uložení betonového dílce (svodidla), c) na osazení snímatelného svodidlového madla. </t>
  </si>
  <si>
    <t>1773*2-110-100</t>
  </si>
  <si>
    <t>966005311</t>
  </si>
  <si>
    <t>Rozebrání a odstranění silničního svodidla s jednou pásnicí</t>
  </si>
  <si>
    <t>-1261758799</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</si>
  <si>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</si>
  <si>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2*1773</t>
  </si>
  <si>
    <t>997</t>
  </si>
  <si>
    <t>Přesun sutě</t>
  </si>
  <si>
    <t>8</t>
  </si>
  <si>
    <t>997211611</t>
  </si>
  <si>
    <t>Nakládání suti na dopravní prostředky pro vodorovnou dopravu</t>
  </si>
  <si>
    <t>t</t>
  </si>
  <si>
    <t>1275233509</t>
  </si>
  <si>
    <t>10</t>
  </si>
  <si>
    <t>997211511</t>
  </si>
  <si>
    <t>Vodorovná doprava suti po suchu na vzdálenost do 1 km</t>
  </si>
  <si>
    <t>1772099902</t>
  </si>
  <si>
    <t>7</t>
  </si>
  <si>
    <t>997211519</t>
  </si>
  <si>
    <t>Příplatek ZKD 29 km u vodorovné dopravy suti</t>
  </si>
  <si>
    <t>CS ÚRS 2017 01</t>
  </si>
  <si>
    <t>176483289</t>
  </si>
  <si>
    <t>2652,75*29 'Přepočtené koeficientem množství</t>
  </si>
  <si>
    <t>997221855</t>
  </si>
  <si>
    <t>Poplatek za uložení na skládce (skládkovné) zeminy a kameniva kód odpadu 170 504</t>
  </si>
  <si>
    <t>77793820</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</si>
  <si>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</si>
  <si>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13</t>
  </si>
  <si>
    <t>997211612</t>
  </si>
  <si>
    <t>Nakládání vybouraných hmot na dopravní prostředky pro vodorovnou dopravu</t>
  </si>
  <si>
    <t>-871152286</t>
  </si>
  <si>
    <t>11</t>
  </si>
  <si>
    <t>997211521</t>
  </si>
  <si>
    <t>Vodorovná doprava vybouraných hmot po suchu na vzdálenost do 1 km</t>
  </si>
  <si>
    <t>-1744191873</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</si>
  <si>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</si>
  <si>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12</t>
  </si>
  <si>
    <t>997211529</t>
  </si>
  <si>
    <t>Příplatek ZKD 29 km u vodorovné dopravy vybouraných hmot</t>
  </si>
  <si>
    <t>1930318859</t>
  </si>
  <si>
    <t>149*29 'Přepočtené koeficientem množství</t>
  </si>
  <si>
    <t>02 - Odvodnění</t>
  </si>
  <si>
    <t xml:space="preserve">    8 - Trubní vedení</t>
  </si>
  <si>
    <t>131201201</t>
  </si>
  <si>
    <t>Hloubení jam zapažených v hornině tř. 3 objemu do 100 m3</t>
  </si>
  <si>
    <t>-1367618492</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</si>
  <si>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</si>
  <si>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23*1*1*1,5</t>
  </si>
  <si>
    <t>24</t>
  </si>
  <si>
    <t>131201209</t>
  </si>
  <si>
    <t>Příplatek za lepivost u hloubení jam zapažených v hornině tř. 3</t>
  </si>
  <si>
    <t>1213006518</t>
  </si>
  <si>
    <t>34,5</t>
  </si>
  <si>
    <t>132201102</t>
  </si>
  <si>
    <t>Hloubení rýh š do 600 mm v hornině tř. 3 objemu přes 100 m3</t>
  </si>
  <si>
    <t>-1333214577</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</si>
  <si>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</si>
  <si>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1223*0,6*0,2</t>
  </si>
  <si>
    <t>132201109</t>
  </si>
  <si>
    <t>Příplatek za lepivost k hloubení rýh š do 600 mm v hornině tř. 3</t>
  </si>
  <si>
    <t>-1085728740</t>
  </si>
  <si>
    <t>517303816</t>
  </si>
  <si>
    <t>146,76+34,5</t>
  </si>
  <si>
    <t>23</t>
  </si>
  <si>
    <t>174101101</t>
  </si>
  <si>
    <t>Zásyp jam, šachet rýh nebo kolem objektů sypaninou se zhutněním</t>
  </si>
  <si>
    <t>1922984675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</si>
  <si>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</si>
  <si>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34,5/3</t>
  </si>
  <si>
    <t>851662167</t>
  </si>
  <si>
    <t>1223*0,6</t>
  </si>
  <si>
    <t>451541111</t>
  </si>
  <si>
    <t>Lože pod potrubí otevřený výkop ze štěrkodrtě (LOŽE POD CURB-KING)</t>
  </si>
  <si>
    <t>-1907176591</t>
  </si>
  <si>
    <t xml:space="preserve">Poznámka k souboru cen:_x000d_
1. Ceny -1111 a -1192 lze použít i pro zřízení sběrných vrstev nad drenážními trubkami. 2. V cenách -5111 a -1192 jsou započteny i náklady na prohození výkopku získaného při zemních pracích. </t>
  </si>
  <si>
    <t>1223*0.6*0.2</t>
  </si>
  <si>
    <t>Trubní vedení</t>
  </si>
  <si>
    <t>25</t>
  </si>
  <si>
    <t>890211811</t>
  </si>
  <si>
    <t>Bourání šachet z prostého betonu ručně obestavěného prostoru do 1,5 m3 (SROVNATELNĚ - RUŠENÍ UV)</t>
  </si>
  <si>
    <t>-1102195421</t>
  </si>
  <si>
    <t xml:space="preserve">Poznámka k souboru cen:_x000d_
1. Ceny jsou určeny pro vodovodní a kanalizačné šachty. 2. Šachty velikosti nad 5 m3 obestavěného prostoru se oceňují cenami katalogu 801-3 Budov a haly - bourání konstrukcí. </t>
  </si>
  <si>
    <t>23*0,5*0,5*3,14*1,5</t>
  </si>
  <si>
    <t>895941211</t>
  </si>
  <si>
    <t>Zřízení vpusti kanalizační uliční z betonových dílců typ UV-50 nízký</t>
  </si>
  <si>
    <t>kus</t>
  </si>
  <si>
    <t>978981457</t>
  </si>
  <si>
    <t>M</t>
  </si>
  <si>
    <t>BTL.0006310.URS</t>
  </si>
  <si>
    <t>skruž betonová pro uliční vpusť středová TBV-Q 450/295/6a 45x29,5x5 cm</t>
  </si>
  <si>
    <t>-702753343</t>
  </si>
  <si>
    <t>BTL.0006303.URS</t>
  </si>
  <si>
    <t>dno betonové pro uliční vpusť s výtokovým otvorem TBV-Q 450/330/1a 45x33x5 cm</t>
  </si>
  <si>
    <t>180609446</t>
  </si>
  <si>
    <t>BTL.0006306.URS</t>
  </si>
  <si>
    <t>skruž betonová pro uliční vpusť horní TBV-Q 450/195/5c, 45x19,5x5 cm</t>
  </si>
  <si>
    <t>-764055020</t>
  </si>
  <si>
    <t>BTL.0006307.URS</t>
  </si>
  <si>
    <t>skruž betonová pro uliční vpusť horní TBV-Q 450/295/5b, 45x29,5x5 cm</t>
  </si>
  <si>
    <t>803144910</t>
  </si>
  <si>
    <t>BTL.0006311.URS</t>
  </si>
  <si>
    <t>prstenec betonový pro uliční vpusť vyrovnávací TBV-Q 390/60/10a, 39x6x13 cm</t>
  </si>
  <si>
    <t>1855141458</t>
  </si>
  <si>
    <t>BTL.0019427.URS</t>
  </si>
  <si>
    <t>koš pozink. A4 DIN 4052, vysoký, pro rám 500/500</t>
  </si>
  <si>
    <t>-539524272</t>
  </si>
  <si>
    <t>55242320</t>
  </si>
  <si>
    <t>mříž vtoková litinová plochá 500x500mm</t>
  </si>
  <si>
    <t>1459435107</t>
  </si>
  <si>
    <t>831263195</t>
  </si>
  <si>
    <t>Příplatek za zřízení kanalizační přípojky DN 100 až 300</t>
  </si>
  <si>
    <t>697683402</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</si>
  <si>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</si>
  <si>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916921111</t>
  </si>
  <si>
    <t>Monolitické příkopy, krajníky nebo obrubníky pl do 0,10 m2 v přímce nebo oblouku r přes 20 m CURB-KING</t>
  </si>
  <si>
    <t>623958281</t>
  </si>
  <si>
    <t xml:space="preserve">Poznámka k souboru cen:_x000d_
1. Ceny lze použít i pro monolitické lože z betonu pod obrubníky. 2. V cenách jsou započteny i náklady na: a) provedení smršťovacích (jalových) spár, b) postřik proti odpařování vody, c) formu obrubníku, která je součástí finišeru. 3. V cenách nejsou započteny náklady na popř. projektem předepsané: a) provedení spár vkládaných, tyto se oceňují cenami souboru cen 919 12-41 Dilatační spáry vkládané, b) provedení spár řezaných, tyto se oceňují cenami souboru cen 919 11-1 Řezání dilatačních spár, 919 12-. Utěsnění dilatačních spár a 919 13 Vyztužení dilatačních spár v cementobetonovém krytu, c) podkladní vrstvu; tyto práce se oceňují příslušnými cenami stavebního dílu 56 tohoto katalogu. d) postřiky povrchu ochrannou emulzí, tyto se oceňují cenou 919 74-8111 Provedení postřiku povrchu cementobetonového krytu nebo podkladu ochrannou emulzí. 4. Množství měrných jednotek se určuje v běžných metrech podélné osy konstrukce. </t>
  </si>
  <si>
    <t>27</t>
  </si>
  <si>
    <t>919112114</t>
  </si>
  <si>
    <t>Řezání dilatačních spár š 4 mm hl do 100 mm příčných nebo podélných v živičném krytu</t>
  </si>
  <si>
    <t>244913077</t>
  </si>
  <si>
    <t xml:space="preserve">Poznámka k souboru cen:_x000d_
1. V cenách jsou započteny i náklady na vyčištění spár po řezání. </t>
  </si>
  <si>
    <t>26</t>
  </si>
  <si>
    <t>919112233</t>
  </si>
  <si>
    <t>Řezání spár pro vytvoření komůrky š 20 mm hl 40 mm pro těsnící zálivku v živičném krytu</t>
  </si>
  <si>
    <t>709944244</t>
  </si>
  <si>
    <t>28</t>
  </si>
  <si>
    <t>919122132</t>
  </si>
  <si>
    <t>Těsnění spár zálivkou za tepla pro komůrky š 20 mm hl 40 mm s těsnicím profilem</t>
  </si>
  <si>
    <t>-1415032004</t>
  </si>
  <si>
    <t xml:space="preserve">Poznámka k souboru cen:_x000d_
1. V cenách jsou započteny i náklady na vyčištění spár před těsněním a zalitím a náklady na impregnaci, těsnění a zalití spár včetně dodání hmot. </t>
  </si>
  <si>
    <t>14</t>
  </si>
  <si>
    <t>966008211</t>
  </si>
  <si>
    <t>Bourání odvodňovacího žlabu z betonových příkopových tvárnic š do 500 mm</t>
  </si>
  <si>
    <t>-1944911039</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</si>
  <si>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</si>
  <si>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1223</t>
  </si>
  <si>
    <t>-1635970672</t>
  </si>
  <si>
    <t>1697834299</t>
  </si>
  <si>
    <t>353,416*29 'Přepočtené koeficientem množství</t>
  </si>
  <si>
    <t>997221815</t>
  </si>
  <si>
    <t>Poplatek za uložení na skládce (skládkovné) stavebního odpadu betonového kód odpadu 170 101</t>
  </si>
  <si>
    <t>1727863240</t>
  </si>
  <si>
    <t>-112460547</t>
  </si>
  <si>
    <t>00 - Ostatní</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</si>
  <si>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</si>
  <si>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</si>
  <si>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</si>
  <si>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</si>
  <si>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</si>
  <si>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</si>
  <si>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</si>
  <si>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VRN</t>
  </si>
  <si>
    <t>Vedlejší rozpočtové náklady</t>
  </si>
  <si>
    <t>VRN1</t>
  </si>
  <si>
    <t>Průzkumné, geodetické a projektové práce</t>
  </si>
  <si>
    <t>012103000</t>
  </si>
  <si>
    <t>Geodetické práce před výstavbou</t>
  </si>
  <si>
    <t>kpl</t>
  </si>
  <si>
    <t>1024</t>
  </si>
  <si>
    <t>-1901877152</t>
  </si>
  <si>
    <t>012203000</t>
  </si>
  <si>
    <t>Geodetické práce při provádění stavby</t>
  </si>
  <si>
    <t>-26283400</t>
  </si>
  <si>
    <t>012303000</t>
  </si>
  <si>
    <t>Geodetické práce po výstavbě</t>
  </si>
  <si>
    <t>-1898532798</t>
  </si>
  <si>
    <t>013203000</t>
  </si>
  <si>
    <t>Dokumentace stavby bez rozlišení - DIO</t>
  </si>
  <si>
    <t>-630764755</t>
  </si>
  <si>
    <t>013244000</t>
  </si>
  <si>
    <t>Dokumentace pro provádění stavby</t>
  </si>
  <si>
    <t>-1027796359</t>
  </si>
  <si>
    <t>013254000</t>
  </si>
  <si>
    <t>Dokumentace skutečného provedení stavby</t>
  </si>
  <si>
    <t>-1022839731</t>
  </si>
  <si>
    <t>VRN3</t>
  </si>
  <si>
    <t>Zařízení staveniště</t>
  </si>
  <si>
    <t>030001000</t>
  </si>
  <si>
    <t>118874217</t>
  </si>
  <si>
    <t>034303000</t>
  </si>
  <si>
    <t>Dopravní značení na staveništi</t>
  </si>
  <si>
    <t>744629504</t>
  </si>
  <si>
    <t>034503000</t>
  </si>
  <si>
    <t>Informační tabule na staveništi</t>
  </si>
  <si>
    <t>-417771926</t>
  </si>
  <si>
    <t>VRN4</t>
  </si>
  <si>
    <t>Inženýrská činnost</t>
  </si>
  <si>
    <t>043002000</t>
  </si>
  <si>
    <t>Zkoušky a ostatní měření</t>
  </si>
  <si>
    <t>-1478638645</t>
  </si>
  <si>
    <t>VRN6</t>
  </si>
  <si>
    <t>Územní vlivy</t>
  </si>
  <si>
    <t>060001000</t>
  </si>
  <si>
    <t>%</t>
  </si>
  <si>
    <t>-642667573</t>
  </si>
  <si>
    <t>VRN7</t>
  </si>
  <si>
    <t>Provozní vlivy</t>
  </si>
  <si>
    <t>070001000</t>
  </si>
  <si>
    <t>-1566872480</t>
  </si>
  <si>
    <t>VRN9</t>
  </si>
  <si>
    <t>Ostatní náklady</t>
  </si>
  <si>
    <t>R-007</t>
  </si>
  <si>
    <t>Sondy</t>
  </si>
  <si>
    <t>1279092047</t>
  </si>
  <si>
    <t>R-012</t>
  </si>
  <si>
    <t>Vytyčení všech IS</t>
  </si>
  <si>
    <t>ks</t>
  </si>
  <si>
    <t>74900301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</si>
</sst>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1">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0" fillId="0" borderId="0" applyNumberFormat="0" applyFill="0" applyBorder="0" applyAlignment="0" applyProtection="0"/>
  </cellStyleXfs>
  <cellXfs count="20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horizontal="left" vertical="center"/>
    </xf>
    <xf numFmtId="0" fontId="10"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1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3" fillId="0" borderId="0" xfId="0" applyFont="1" applyAlignment="1">
      <alignment horizontal="left" vertical="center"/>
    </xf>
    <xf numFmtId="0" fontId="1" fillId="0" borderId="0" xfId="0" applyFont="1" applyAlignment="1">
      <alignment horizontal="left" vertical="center"/>
    </xf>
    <xf numFmtId="0" fontId="0" fillId="3" borderId="0" xfId="0" applyFont="1" applyFill="1" applyAlignment="1" applyProtection="1">
      <alignment horizontal="left" vertical="center"/>
      <protection locked="0"/>
    </xf>
    <xf numFmtId="49" fontId="0" fillId="3" borderId="0" xfId="0" applyNumberFormat="1" applyFont="1" applyFill="1" applyAlignment="1" applyProtection="1">
      <alignment horizontal="left" vertical="center"/>
      <protection locked="0"/>
    </xf>
    <xf numFmtId="49" fontId="0" fillId="0" borderId="0" xfId="0" applyNumberFormat="1" applyFont="1" applyAlignment="1">
      <alignment horizontal="left" vertical="center"/>
    </xf>
    <xf numFmtId="0" fontId="0" fillId="0" borderId="0" xfId="0" applyFont="1" applyAlignment="1">
      <alignment horizontal="left" vertical="center" wrapText="1"/>
    </xf>
    <xf numFmtId="0" fontId="0" fillId="0" borderId="4" xfId="0" applyBorder="1"/>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4" fontId="14"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right" vertical="center"/>
    </xf>
    <xf numFmtId="4" fontId="13" fillId="0" borderId="0" xfId="0" applyNumberFormat="1" applyFont="1" applyAlignment="1">
      <alignment vertical="center"/>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center" vertical="center"/>
    </xf>
    <xf numFmtId="0" fontId="3" fillId="4" borderId="7" xfId="0" applyFont="1" applyFill="1" applyBorder="1" applyAlignment="1">
      <alignment horizontal="left" vertical="center"/>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15" fillId="0" borderId="0" xfId="0" applyFont="1" applyAlignment="1">
      <alignment vertical="center"/>
    </xf>
    <xf numFmtId="165" fontId="0" fillId="0" borderId="0" xfId="0" applyNumberFormat="1" applyFont="1" applyAlignment="1">
      <alignment horizontal="left" vertical="center"/>
    </xf>
    <xf numFmtId="0" fontId="16" fillId="0" borderId="11" xfId="0" applyFont="1" applyBorder="1" applyAlignment="1">
      <alignment horizontal="center" vertical="center"/>
    </xf>
    <xf numFmtId="0" fontId="16"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7" fillId="5" borderId="6" xfId="0" applyFont="1" applyFill="1" applyBorder="1" applyAlignment="1">
      <alignment horizontal="center" vertical="center"/>
    </xf>
    <xf numFmtId="0" fontId="17" fillId="5" borderId="7" xfId="0" applyFont="1" applyFill="1" applyBorder="1" applyAlignment="1">
      <alignment horizontal="left" vertical="center"/>
    </xf>
    <xf numFmtId="0" fontId="0" fillId="5" borderId="7" xfId="0" applyFont="1" applyFill="1" applyBorder="1" applyAlignment="1">
      <alignment vertical="center"/>
    </xf>
    <xf numFmtId="0" fontId="17" fillId="5" borderId="7" xfId="0" applyFont="1" applyFill="1" applyBorder="1" applyAlignment="1">
      <alignment horizontal="center" vertical="center"/>
    </xf>
    <xf numFmtId="0" fontId="17" fillId="5" borderId="7" xfId="0" applyFont="1" applyFill="1" applyBorder="1" applyAlignment="1">
      <alignment horizontal="right" vertical="center"/>
    </xf>
    <xf numFmtId="0" fontId="17" fillId="5" borderId="8" xfId="0" applyFont="1" applyFill="1" applyBorder="1" applyAlignment="1">
      <alignment horizontal="left" vertical="center"/>
    </xf>
    <xf numFmtId="0" fontId="17" fillId="5" borderId="0" xfId="0" applyFont="1" applyFill="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0" fillId="0" borderId="11" xfId="0" applyFont="1" applyBorder="1" applyAlignment="1">
      <alignment vertical="center"/>
    </xf>
    <xf numFmtId="0" fontId="3" fillId="0" borderId="3" xfId="0" applyFont="1" applyBorder="1" applyAlignment="1">
      <alignment vertical="center"/>
    </xf>
    <xf numFmtId="0" fontId="19" fillId="0" borderId="0" xfId="0" applyFont="1" applyAlignment="1">
      <alignment horizontal="left" vertical="center"/>
    </xf>
    <xf numFmtId="0" fontId="19" fillId="0" borderId="0" xfId="0" applyFont="1" applyAlignment="1">
      <alignment vertical="center"/>
    </xf>
    <xf numFmtId="4" fontId="19" fillId="0" borderId="0" xfId="0" applyNumberFormat="1" applyFont="1" applyAlignment="1">
      <alignment horizontal="right" vertical="center"/>
    </xf>
    <xf numFmtId="4" fontId="19" fillId="0" borderId="0" xfId="0" applyNumberFormat="1" applyFont="1" applyAlignment="1">
      <alignment vertical="center"/>
    </xf>
    <xf numFmtId="0" fontId="3" fillId="0" borderId="0" xfId="0" applyFont="1" applyAlignment="1">
      <alignment horizontal="center" vertical="center"/>
    </xf>
    <xf numFmtId="4" fontId="16" fillId="0" borderId="14" xfId="0" applyNumberFormat="1" applyFont="1" applyBorder="1" applyAlignment="1">
      <alignment vertical="center"/>
    </xf>
    <xf numFmtId="4" fontId="16" fillId="0" borderId="0" xfId="0" applyNumberFormat="1" applyFont="1" applyBorder="1" applyAlignment="1">
      <alignment vertical="center"/>
    </xf>
    <xf numFmtId="166" fontId="16" fillId="0" borderId="0" xfId="0" applyNumberFormat="1" applyFont="1" applyBorder="1" applyAlignment="1">
      <alignment vertical="center"/>
    </xf>
    <xf numFmtId="4" fontId="16" fillId="0" borderId="15" xfId="0" applyNumberFormat="1" applyFont="1" applyBorder="1" applyAlignment="1">
      <alignment vertical="center"/>
    </xf>
    <xf numFmtId="0" fontId="3" fillId="0" borderId="0" xfId="0" applyFont="1" applyAlignment="1">
      <alignment horizontal="left" vertical="center"/>
    </xf>
    <xf numFmtId="0" fontId="20" fillId="0" borderId="0" xfId="0" applyFont="1" applyAlignment="1">
      <alignment horizontal="left" vertical="center"/>
    </xf>
    <xf numFmtId="0" fontId="21" fillId="0" borderId="0" xfId="1" applyFont="1" applyAlignment="1">
      <alignment horizontal="center" vertical="center"/>
    </xf>
    <xf numFmtId="0" fontId="4" fillId="0" borderId="3" xfId="0" applyFont="1" applyBorder="1" applyAlignment="1">
      <alignment vertical="center"/>
    </xf>
    <xf numFmtId="0" fontId="22" fillId="0" borderId="0" xfId="0" applyFont="1" applyAlignment="1">
      <alignment vertical="center"/>
    </xf>
    <xf numFmtId="0" fontId="22" fillId="0" borderId="0" xfId="0" applyFont="1" applyAlignment="1">
      <alignment horizontal="left" vertical="center" wrapText="1"/>
    </xf>
    <xf numFmtId="0" fontId="23" fillId="0" borderId="0" xfId="0" applyFont="1" applyAlignment="1">
      <alignment vertical="center"/>
    </xf>
    <xf numFmtId="4" fontId="23" fillId="0" borderId="0" xfId="0" applyNumberFormat="1" applyFont="1" applyAlignment="1">
      <alignment vertical="center"/>
    </xf>
    <xf numFmtId="0" fontId="2" fillId="0" borderId="0" xfId="0" applyFont="1" applyAlignment="1">
      <alignment horizontal="center" vertical="center"/>
    </xf>
    <xf numFmtId="4" fontId="24" fillId="0" borderId="14" xfId="0" applyNumberFormat="1" applyFont="1" applyBorder="1" applyAlignment="1">
      <alignment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4" fontId="24" fillId="0" borderId="15" xfId="0" applyNumberFormat="1" applyFont="1" applyBorder="1" applyAlignment="1">
      <alignment vertical="center"/>
    </xf>
    <xf numFmtId="0" fontId="4" fillId="0" borderId="0" xfId="0" applyFont="1" applyAlignment="1">
      <alignment horizontal="left" vertical="center"/>
    </xf>
    <xf numFmtId="4" fontId="24" fillId="0" borderId="19" xfId="0" applyNumberFormat="1" applyFont="1" applyBorder="1" applyAlignment="1">
      <alignment vertical="center"/>
    </xf>
    <xf numFmtId="4" fontId="24" fillId="0" borderId="20" xfId="0" applyNumberFormat="1" applyFont="1" applyBorder="1" applyAlignment="1">
      <alignment vertical="center"/>
    </xf>
    <xf numFmtId="166" fontId="24" fillId="0" borderId="20" xfId="0" applyNumberFormat="1" applyFont="1" applyBorder="1" applyAlignment="1">
      <alignment vertical="center"/>
    </xf>
    <xf numFmtId="4" fontId="24"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4"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3" fillId="5" borderId="6" xfId="0" applyFont="1" applyFill="1" applyBorder="1" applyAlignment="1">
      <alignment horizontal="left" vertical="center"/>
    </xf>
    <xf numFmtId="0" fontId="3" fillId="5" borderId="7" xfId="0" applyFont="1" applyFill="1" applyBorder="1" applyAlignment="1">
      <alignment horizontal="right" vertical="center"/>
    </xf>
    <xf numFmtId="0" fontId="3"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3"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17" fillId="5" borderId="0" xfId="0" applyFont="1" applyFill="1" applyAlignment="1">
      <alignment horizontal="left" vertical="center"/>
    </xf>
    <xf numFmtId="0" fontId="0" fillId="5" borderId="0" xfId="0" applyFont="1" applyFill="1" applyAlignment="1" applyProtection="1">
      <alignment vertical="center"/>
      <protection locked="0"/>
    </xf>
    <xf numFmtId="0" fontId="17" fillId="5" borderId="0" xfId="0" applyFont="1" applyFill="1" applyAlignment="1">
      <alignment horizontal="right" vertical="center"/>
    </xf>
    <xf numFmtId="0" fontId="25" fillId="0" borderId="0" xfId="0" applyFont="1" applyAlignment="1">
      <alignment horizontal="left" vertical="center"/>
    </xf>
    <xf numFmtId="0" fontId="5" fillId="0" borderId="3" xfId="0" applyFont="1" applyBorder="1" applyAlignment="1">
      <alignment vertical="center"/>
    </xf>
    <xf numFmtId="0" fontId="5" fillId="0" borderId="20" xfId="0" applyFont="1" applyBorder="1" applyAlignment="1">
      <alignment horizontal="left" vertical="center"/>
    </xf>
    <xf numFmtId="0" fontId="5" fillId="0" borderId="20" xfId="0" applyFont="1" applyBorder="1" applyAlignment="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lignmen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0" fillId="0" borderId="3" xfId="0" applyFont="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7" xfId="0" applyFont="1" applyFill="1" applyBorder="1" applyAlignment="1" applyProtection="1">
      <alignment horizontal="center" vertical="center" wrapText="1"/>
      <protection locked="0"/>
    </xf>
    <xf numFmtId="0" fontId="17" fillId="5" borderId="18" xfId="0" applyFont="1" applyFill="1" applyBorder="1" applyAlignment="1">
      <alignment horizontal="center" vertical="center" wrapText="1"/>
    </xf>
    <xf numFmtId="4" fontId="19" fillId="0" borderId="0" xfId="0" applyNumberFormat="1" applyFont="1" applyAlignment="1"/>
    <xf numFmtId="166" fontId="26" fillId="0" borderId="12" xfId="0" applyNumberFormat="1" applyFont="1" applyBorder="1" applyAlignment="1"/>
    <xf numFmtId="4" fontId="15" fillId="0" borderId="0" xfId="0" applyNumberFormat="1" applyFont="1" applyAlignment="1">
      <alignment vertical="center"/>
    </xf>
    <xf numFmtId="0" fontId="7" fillId="0" borderId="3"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4" xfId="0" applyFont="1" applyBorder="1" applyAlignment="1"/>
    <xf numFmtId="0" fontId="7" fillId="0" borderId="0" xfId="0" applyFont="1" applyBorder="1" applyAlignment="1"/>
    <xf numFmtId="166" fontId="7" fillId="0" borderId="0" xfId="0" applyNumberFormat="1" applyFont="1" applyBorder="1" applyAlignment="1"/>
    <xf numFmtId="0" fontId="7" fillId="0" borderId="15" xfId="0"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3" xfId="0" applyFont="1" applyBorder="1" applyAlignment="1" applyProtection="1">
      <alignment vertical="center"/>
      <protection locked="0"/>
    </xf>
    <xf numFmtId="0" fontId="0" fillId="0" borderId="22" xfId="0" applyFont="1" applyBorder="1" applyAlignment="1" applyProtection="1">
      <alignment horizontal="center" vertical="center"/>
      <protection locked="0"/>
    </xf>
    <xf numFmtId="49" fontId="0" fillId="0" borderId="22" xfId="0" applyNumberFormat="1"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2" xfId="0" applyFont="1" applyBorder="1" applyAlignment="1" applyProtection="1">
      <alignment horizontal="center" vertical="center" wrapText="1"/>
      <protection locked="0"/>
    </xf>
    <xf numFmtId="167" fontId="0" fillId="3" borderId="22" xfId="0" applyNumberFormat="1" applyFont="1" applyFill="1" applyBorder="1" applyAlignment="1" applyProtection="1">
      <alignment vertical="center"/>
      <protection locked="0"/>
    </xf>
    <xf numFmtId="4" fontId="0" fillId="3"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protection locked="0"/>
    </xf>
    <xf numFmtId="0" fontId="1" fillId="3" borderId="14"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0" fontId="1" fillId="0" borderId="15" xfId="0" applyFont="1" applyBorder="1" applyAlignment="1">
      <alignment horizontal="left" vertical="center"/>
    </xf>
    <xf numFmtId="4" fontId="0" fillId="0" borderId="0" xfId="0" applyNumberFormat="1" applyFont="1" applyAlignment="1">
      <alignment vertical="center"/>
    </xf>
    <xf numFmtId="0" fontId="27" fillId="0" borderId="0" xfId="0" applyFont="1" applyAlignment="1">
      <alignment horizontal="left" vertical="center"/>
    </xf>
    <xf numFmtId="0" fontId="28" fillId="0" borderId="0" xfId="0" applyFont="1" applyAlignment="1">
      <alignment vertical="center" wrapText="1"/>
    </xf>
    <xf numFmtId="0" fontId="0" fillId="0" borderId="14" xfId="0" applyFont="1" applyBorder="1" applyAlignment="1">
      <alignment vertical="center"/>
    </xf>
    <xf numFmtId="0" fontId="8" fillId="0" borderId="3"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29" fillId="0" borderId="22" xfId="0" applyFont="1" applyBorder="1" applyAlignment="1" applyProtection="1">
      <alignment horizontal="center" vertical="center"/>
      <protection locked="0"/>
    </xf>
    <xf numFmtId="49" fontId="29" fillId="0" borderId="22" xfId="0" applyNumberFormat="1" applyFont="1" applyBorder="1" applyAlignment="1" applyProtection="1">
      <alignment horizontal="left" vertical="center" wrapText="1"/>
      <protection locked="0"/>
    </xf>
    <xf numFmtId="0" fontId="29" fillId="0" borderId="22" xfId="0" applyFont="1" applyBorder="1" applyAlignment="1" applyProtection="1">
      <alignment horizontal="left" vertical="center" wrapText="1"/>
      <protection locked="0"/>
    </xf>
    <xf numFmtId="0" fontId="29" fillId="0" borderId="22" xfId="0" applyFont="1" applyBorder="1" applyAlignment="1" applyProtection="1">
      <alignment horizontal="center" vertical="center" wrapText="1"/>
      <protection locked="0"/>
    </xf>
    <xf numFmtId="167" fontId="29" fillId="3" borderId="22" xfId="0" applyNumberFormat="1" applyFont="1" applyFill="1" applyBorder="1" applyAlignment="1" applyProtection="1">
      <alignment vertical="center"/>
      <protection locked="0"/>
    </xf>
    <xf numFmtId="4" fontId="29" fillId="3" borderId="22" xfId="0" applyNumberFormat="1" applyFont="1" applyFill="1" applyBorder="1" applyAlignment="1" applyProtection="1">
      <alignment vertical="center"/>
      <protection locked="0"/>
    </xf>
    <xf numFmtId="4" fontId="29" fillId="0" borderId="22" xfId="0" applyNumberFormat="1" applyFont="1" applyBorder="1" applyAlignment="1" applyProtection="1">
      <alignment vertical="center"/>
      <protection locked="0"/>
    </xf>
    <xf numFmtId="0" fontId="29" fillId="0" borderId="3" xfId="0" applyFont="1" applyBorder="1" applyAlignment="1">
      <alignment vertical="center"/>
    </xf>
    <xf numFmtId="0" fontId="29" fillId="3" borderId="14" xfId="0" applyFont="1" applyFill="1" applyBorder="1" applyAlignment="1" applyProtection="1">
      <alignment horizontal="left" vertical="center"/>
      <protection locked="0"/>
    </xf>
    <xf numFmtId="0" fontId="29" fillId="0" borderId="0" xfId="0" applyFont="1" applyBorder="1" applyAlignment="1">
      <alignment horizontal="center" vertical="center"/>
    </xf>
    <xf numFmtId="0" fontId="1" fillId="3" borderId="19" xfId="0" applyFont="1" applyFill="1" applyBorder="1" applyAlignment="1" applyProtection="1">
      <alignment horizontal="left" vertical="center"/>
      <protection locked="0"/>
    </xf>
    <xf numFmtId="0" fontId="1" fillId="0" borderId="20" xfId="0" applyFont="1" applyBorder="1" applyAlignment="1">
      <alignment horizontal="center" vertical="center"/>
    </xf>
    <xf numFmtId="0" fontId="0" fillId="0" borderId="20" xfId="0" applyFont="1" applyBorder="1" applyAlignment="1">
      <alignment vertical="center"/>
    </xf>
    <xf numFmtId="166" fontId="1" fillId="0" borderId="20" xfId="0" applyNumberFormat="1" applyFont="1" applyBorder="1" applyAlignment="1">
      <alignment vertical="center"/>
    </xf>
    <xf numFmtId="0" fontId="1" fillId="0" borderId="21" xfId="0" applyFont="1" applyBorder="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2" t="s">
        <v>0</v>
      </c>
      <c r="AZ1" s="12" t="s">
        <v>1</v>
      </c>
      <c r="BA1" s="12" t="s">
        <v>2</v>
      </c>
      <c r="BB1" s="12" t="s">
        <v>1</v>
      </c>
      <c r="BT1" s="12" t="s">
        <v>3</v>
      </c>
      <c r="BU1" s="12" t="s">
        <v>3</v>
      </c>
      <c r="BV1" s="12" t="s">
        <v>4</v>
      </c>
    </row>
    <row r="2" ht="36.96" customHeight="1">
      <c r="AR2" s="13" t="s">
        <v>5</v>
      </c>
      <c r="BS2" s="14" t="s">
        <v>6</v>
      </c>
      <c r="BT2" s="14" t="s">
        <v>7</v>
      </c>
    </row>
    <row r="3" ht="6.96"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8</v>
      </c>
    </row>
    <row r="4" ht="24.96" customHeight="1">
      <c r="B4" s="17"/>
      <c r="D4" s="18" t="s">
        <v>9</v>
      </c>
      <c r="AR4" s="17"/>
      <c r="AS4" s="19" t="s">
        <v>10</v>
      </c>
      <c r="BE4" s="20" t="s">
        <v>11</v>
      </c>
      <c r="BS4" s="14" t="s">
        <v>12</v>
      </c>
    </row>
    <row r="5" ht="12" customHeight="1">
      <c r="B5" s="17"/>
      <c r="D5" s="21" t="s">
        <v>13</v>
      </c>
      <c r="K5" s="14" t="s">
        <v>14</v>
      </c>
      <c r="AR5" s="17"/>
      <c r="BE5" s="22" t="s">
        <v>15</v>
      </c>
      <c r="BS5" s="14" t="s">
        <v>6</v>
      </c>
    </row>
    <row r="6" ht="36.96" customHeight="1">
      <c r="B6" s="17"/>
      <c r="D6" s="23" t="s">
        <v>16</v>
      </c>
      <c r="K6" s="24" t="s">
        <v>17</v>
      </c>
      <c r="AR6" s="17"/>
      <c r="BE6" s="25"/>
      <c r="BS6" s="14" t="s">
        <v>6</v>
      </c>
    </row>
    <row r="7" ht="12" customHeight="1">
      <c r="B7" s="17"/>
      <c r="D7" s="26" t="s">
        <v>18</v>
      </c>
      <c r="K7" s="14" t="s">
        <v>1</v>
      </c>
      <c r="AK7" s="26" t="s">
        <v>19</v>
      </c>
      <c r="AN7" s="14" t="s">
        <v>1</v>
      </c>
      <c r="AR7" s="17"/>
      <c r="BE7" s="25"/>
      <c r="BS7" s="14" t="s">
        <v>6</v>
      </c>
    </row>
    <row r="8" ht="12" customHeight="1">
      <c r="B8" s="17"/>
      <c r="D8" s="26" t="s">
        <v>20</v>
      </c>
      <c r="K8" s="14" t="s">
        <v>21</v>
      </c>
      <c r="AK8" s="26" t="s">
        <v>22</v>
      </c>
      <c r="AN8" s="27" t="s">
        <v>23</v>
      </c>
      <c r="AR8" s="17"/>
      <c r="BE8" s="25"/>
      <c r="BS8" s="14" t="s">
        <v>6</v>
      </c>
    </row>
    <row r="9" ht="14.4" customHeight="1">
      <c r="B9" s="17"/>
      <c r="AR9" s="17"/>
      <c r="BE9" s="25"/>
      <c r="BS9" s="14" t="s">
        <v>6</v>
      </c>
    </row>
    <row r="10" ht="12" customHeight="1">
      <c r="B10" s="17"/>
      <c r="D10" s="26" t="s">
        <v>24</v>
      </c>
      <c r="AK10" s="26" t="s">
        <v>25</v>
      </c>
      <c r="AN10" s="14" t="s">
        <v>1</v>
      </c>
      <c r="AR10" s="17"/>
      <c r="BE10" s="25"/>
      <c r="BS10" s="14" t="s">
        <v>6</v>
      </c>
    </row>
    <row r="11" ht="18.48" customHeight="1">
      <c r="B11" s="17"/>
      <c r="E11" s="14" t="s">
        <v>26</v>
      </c>
      <c r="AK11" s="26" t="s">
        <v>27</v>
      </c>
      <c r="AN11" s="14" t="s">
        <v>1</v>
      </c>
      <c r="AR11" s="17"/>
      <c r="BE11" s="25"/>
      <c r="BS11" s="14" t="s">
        <v>6</v>
      </c>
    </row>
    <row r="12" ht="6.96" customHeight="1">
      <c r="B12" s="17"/>
      <c r="AR12" s="17"/>
      <c r="BE12" s="25"/>
      <c r="BS12" s="14" t="s">
        <v>6</v>
      </c>
    </row>
    <row r="13" ht="12" customHeight="1">
      <c r="B13" s="17"/>
      <c r="D13" s="26" t="s">
        <v>28</v>
      </c>
      <c r="AK13" s="26" t="s">
        <v>25</v>
      </c>
      <c r="AN13" s="28" t="s">
        <v>29</v>
      </c>
      <c r="AR13" s="17"/>
      <c r="BE13" s="25"/>
      <c r="BS13" s="14" t="s">
        <v>6</v>
      </c>
    </row>
    <row r="14">
      <c r="B14" s="17"/>
      <c r="E14" s="28" t="s">
        <v>29</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6" t="s">
        <v>27</v>
      </c>
      <c r="AN14" s="28" t="s">
        <v>29</v>
      </c>
      <c r="AR14" s="17"/>
      <c r="BE14" s="25"/>
      <c r="BS14" s="14" t="s">
        <v>6</v>
      </c>
    </row>
    <row r="15" ht="6.96" customHeight="1">
      <c r="B15" s="17"/>
      <c r="AR15" s="17"/>
      <c r="BE15" s="25"/>
      <c r="BS15" s="14" t="s">
        <v>3</v>
      </c>
    </row>
    <row r="16" ht="12" customHeight="1">
      <c r="B16" s="17"/>
      <c r="D16" s="26" t="s">
        <v>30</v>
      </c>
      <c r="AK16" s="26" t="s">
        <v>25</v>
      </c>
      <c r="AN16" s="14" t="s">
        <v>1</v>
      </c>
      <c r="AR16" s="17"/>
      <c r="BE16" s="25"/>
      <c r="BS16" s="14" t="s">
        <v>3</v>
      </c>
    </row>
    <row r="17" ht="18.48" customHeight="1">
      <c r="B17" s="17"/>
      <c r="E17" s="14" t="s">
        <v>31</v>
      </c>
      <c r="AK17" s="26" t="s">
        <v>27</v>
      </c>
      <c r="AN17" s="14" t="s">
        <v>1</v>
      </c>
      <c r="AR17" s="17"/>
      <c r="BE17" s="25"/>
      <c r="BS17" s="14" t="s">
        <v>32</v>
      </c>
    </row>
    <row r="18" ht="6.96" customHeight="1">
      <c r="B18" s="17"/>
      <c r="AR18" s="17"/>
      <c r="BE18" s="25"/>
      <c r="BS18" s="14" t="s">
        <v>6</v>
      </c>
    </row>
    <row r="19" ht="12" customHeight="1">
      <c r="B19" s="17"/>
      <c r="D19" s="26" t="s">
        <v>33</v>
      </c>
      <c r="AK19" s="26" t="s">
        <v>25</v>
      </c>
      <c r="AN19" s="14" t="s">
        <v>1</v>
      </c>
      <c r="AR19" s="17"/>
      <c r="BE19" s="25"/>
      <c r="BS19" s="14" t="s">
        <v>6</v>
      </c>
    </row>
    <row r="20" ht="18.48" customHeight="1">
      <c r="B20" s="17"/>
      <c r="E20" s="14" t="s">
        <v>34</v>
      </c>
      <c r="AK20" s="26" t="s">
        <v>27</v>
      </c>
      <c r="AN20" s="14" t="s">
        <v>1</v>
      </c>
      <c r="AR20" s="17"/>
      <c r="BE20" s="25"/>
      <c r="BS20" s="14" t="s">
        <v>32</v>
      </c>
    </row>
    <row r="21" ht="6.96" customHeight="1">
      <c r="B21" s="17"/>
      <c r="AR21" s="17"/>
      <c r="BE21" s="25"/>
    </row>
    <row r="22" ht="12" customHeight="1">
      <c r="B22" s="17"/>
      <c r="D22" s="26" t="s">
        <v>35</v>
      </c>
      <c r="AR22" s="17"/>
      <c r="BE22" s="25"/>
    </row>
    <row r="23" ht="16.5" customHeight="1">
      <c r="B23" s="17"/>
      <c r="E23" s="30" t="s">
        <v>1</v>
      </c>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R23" s="17"/>
      <c r="BE23" s="25"/>
    </row>
    <row r="24" ht="6.96" customHeight="1">
      <c r="B24" s="17"/>
      <c r="AR24" s="17"/>
      <c r="BE24" s="25"/>
    </row>
    <row r="25" ht="6.96" customHeight="1">
      <c r="B25" s="17"/>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17"/>
      <c r="BE25" s="25"/>
    </row>
    <row r="26" s="1" customFormat="1" ht="25.92" customHeight="1">
      <c r="B26" s="32"/>
      <c r="D26" s="33" t="s">
        <v>36</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5">
        <f>ROUND(AG54,2)</f>
        <v>0</v>
      </c>
      <c r="AL26" s="34"/>
      <c r="AM26" s="34"/>
      <c r="AN26" s="34"/>
      <c r="AO26" s="34"/>
      <c r="AR26" s="32"/>
      <c r="BE26" s="25"/>
    </row>
    <row r="27" s="1" customFormat="1" ht="6.96" customHeight="1">
      <c r="B27" s="32"/>
      <c r="AR27" s="32"/>
      <c r="BE27" s="25"/>
    </row>
    <row r="28" s="1" customFormat="1">
      <c r="B28" s="32"/>
      <c r="L28" s="36" t="s">
        <v>37</v>
      </c>
      <c r="M28" s="36"/>
      <c r="N28" s="36"/>
      <c r="O28" s="36"/>
      <c r="P28" s="36"/>
      <c r="W28" s="36" t="s">
        <v>38</v>
      </c>
      <c r="X28" s="36"/>
      <c r="Y28" s="36"/>
      <c r="Z28" s="36"/>
      <c r="AA28" s="36"/>
      <c r="AB28" s="36"/>
      <c r="AC28" s="36"/>
      <c r="AD28" s="36"/>
      <c r="AE28" s="36"/>
      <c r="AK28" s="36" t="s">
        <v>39</v>
      </c>
      <c r="AL28" s="36"/>
      <c r="AM28" s="36"/>
      <c r="AN28" s="36"/>
      <c r="AO28" s="36"/>
      <c r="AR28" s="32"/>
      <c r="BE28" s="25"/>
    </row>
    <row r="29" s="2" customFormat="1" ht="14.4" customHeight="1">
      <c r="B29" s="37"/>
      <c r="D29" s="26" t="s">
        <v>40</v>
      </c>
      <c r="F29" s="26" t="s">
        <v>41</v>
      </c>
      <c r="L29" s="38">
        <v>0.20999999999999999</v>
      </c>
      <c r="M29" s="2"/>
      <c r="N29" s="2"/>
      <c r="O29" s="2"/>
      <c r="P29" s="2"/>
      <c r="W29" s="39">
        <f>ROUND(AZ54, 2)</f>
        <v>0</v>
      </c>
      <c r="X29" s="2"/>
      <c r="Y29" s="2"/>
      <c r="Z29" s="2"/>
      <c r="AA29" s="2"/>
      <c r="AB29" s="2"/>
      <c r="AC29" s="2"/>
      <c r="AD29" s="2"/>
      <c r="AE29" s="2"/>
      <c r="AK29" s="39">
        <f>ROUND(AV54, 2)</f>
        <v>0</v>
      </c>
      <c r="AL29" s="2"/>
      <c r="AM29" s="2"/>
      <c r="AN29" s="2"/>
      <c r="AO29" s="2"/>
      <c r="AR29" s="37"/>
      <c r="BE29" s="25"/>
    </row>
    <row r="30" s="2" customFormat="1" ht="14.4" customHeight="1">
      <c r="B30" s="37"/>
      <c r="F30" s="26" t="s">
        <v>42</v>
      </c>
      <c r="L30" s="38">
        <v>0.14999999999999999</v>
      </c>
      <c r="M30" s="2"/>
      <c r="N30" s="2"/>
      <c r="O30" s="2"/>
      <c r="P30" s="2"/>
      <c r="W30" s="39">
        <f>ROUND(BA54, 2)</f>
        <v>0</v>
      </c>
      <c r="X30" s="2"/>
      <c r="Y30" s="2"/>
      <c r="Z30" s="2"/>
      <c r="AA30" s="2"/>
      <c r="AB30" s="2"/>
      <c r="AC30" s="2"/>
      <c r="AD30" s="2"/>
      <c r="AE30" s="2"/>
      <c r="AK30" s="39">
        <f>ROUND(AW54, 2)</f>
        <v>0</v>
      </c>
      <c r="AL30" s="2"/>
      <c r="AM30" s="2"/>
      <c r="AN30" s="2"/>
      <c r="AO30" s="2"/>
      <c r="AR30" s="37"/>
      <c r="BE30" s="25"/>
    </row>
    <row r="31" hidden="1" s="2" customFormat="1" ht="14.4" customHeight="1">
      <c r="B31" s="37"/>
      <c r="F31" s="26" t="s">
        <v>43</v>
      </c>
      <c r="L31" s="38">
        <v>0.20999999999999999</v>
      </c>
      <c r="M31" s="2"/>
      <c r="N31" s="2"/>
      <c r="O31" s="2"/>
      <c r="P31" s="2"/>
      <c r="W31" s="39">
        <f>ROUND(BB54, 2)</f>
        <v>0</v>
      </c>
      <c r="X31" s="2"/>
      <c r="Y31" s="2"/>
      <c r="Z31" s="2"/>
      <c r="AA31" s="2"/>
      <c r="AB31" s="2"/>
      <c r="AC31" s="2"/>
      <c r="AD31" s="2"/>
      <c r="AE31" s="2"/>
      <c r="AK31" s="39">
        <v>0</v>
      </c>
      <c r="AL31" s="2"/>
      <c r="AM31" s="2"/>
      <c r="AN31" s="2"/>
      <c r="AO31" s="2"/>
      <c r="AR31" s="37"/>
      <c r="BE31" s="25"/>
    </row>
    <row r="32" hidden="1" s="2" customFormat="1" ht="14.4" customHeight="1">
      <c r="B32" s="37"/>
      <c r="F32" s="26" t="s">
        <v>44</v>
      </c>
      <c r="L32" s="38">
        <v>0.14999999999999999</v>
      </c>
      <c r="M32" s="2"/>
      <c r="N32" s="2"/>
      <c r="O32" s="2"/>
      <c r="P32" s="2"/>
      <c r="W32" s="39">
        <f>ROUND(BC54, 2)</f>
        <v>0</v>
      </c>
      <c r="X32" s="2"/>
      <c r="Y32" s="2"/>
      <c r="Z32" s="2"/>
      <c r="AA32" s="2"/>
      <c r="AB32" s="2"/>
      <c r="AC32" s="2"/>
      <c r="AD32" s="2"/>
      <c r="AE32" s="2"/>
      <c r="AK32" s="39">
        <v>0</v>
      </c>
      <c r="AL32" s="2"/>
      <c r="AM32" s="2"/>
      <c r="AN32" s="2"/>
      <c r="AO32" s="2"/>
      <c r="AR32" s="37"/>
      <c r="BE32" s="25"/>
    </row>
    <row r="33" hidden="1" s="2" customFormat="1" ht="14.4" customHeight="1">
      <c r="B33" s="37"/>
      <c r="F33" s="26" t="s">
        <v>45</v>
      </c>
      <c r="L33" s="38">
        <v>0</v>
      </c>
      <c r="M33" s="2"/>
      <c r="N33" s="2"/>
      <c r="O33" s="2"/>
      <c r="P33" s="2"/>
      <c r="W33" s="39">
        <f>ROUND(BD54, 2)</f>
        <v>0</v>
      </c>
      <c r="X33" s="2"/>
      <c r="Y33" s="2"/>
      <c r="Z33" s="2"/>
      <c r="AA33" s="2"/>
      <c r="AB33" s="2"/>
      <c r="AC33" s="2"/>
      <c r="AD33" s="2"/>
      <c r="AE33" s="2"/>
      <c r="AK33" s="39">
        <v>0</v>
      </c>
      <c r="AL33" s="2"/>
      <c r="AM33" s="2"/>
      <c r="AN33" s="2"/>
      <c r="AO33" s="2"/>
      <c r="AR33" s="37"/>
      <c r="BE33" s="25"/>
    </row>
    <row r="34" s="1" customFormat="1" ht="6.96" customHeight="1">
      <c r="B34" s="32"/>
      <c r="AR34" s="32"/>
      <c r="BE34" s="25"/>
    </row>
    <row r="35" s="1" customFormat="1" ht="25.92" customHeight="1">
      <c r="B35" s="32"/>
      <c r="C35" s="40"/>
      <c r="D35" s="41" t="s">
        <v>46</v>
      </c>
      <c r="E35" s="42"/>
      <c r="F35" s="42"/>
      <c r="G35" s="42"/>
      <c r="H35" s="42"/>
      <c r="I35" s="42"/>
      <c r="J35" s="42"/>
      <c r="K35" s="42"/>
      <c r="L35" s="42"/>
      <c r="M35" s="42"/>
      <c r="N35" s="42"/>
      <c r="O35" s="42"/>
      <c r="P35" s="42"/>
      <c r="Q35" s="42"/>
      <c r="R35" s="42"/>
      <c r="S35" s="42"/>
      <c r="T35" s="43" t="s">
        <v>47</v>
      </c>
      <c r="U35" s="42"/>
      <c r="V35" s="42"/>
      <c r="W35" s="42"/>
      <c r="X35" s="44" t="s">
        <v>48</v>
      </c>
      <c r="Y35" s="42"/>
      <c r="Z35" s="42"/>
      <c r="AA35" s="42"/>
      <c r="AB35" s="42"/>
      <c r="AC35" s="42"/>
      <c r="AD35" s="42"/>
      <c r="AE35" s="42"/>
      <c r="AF35" s="42"/>
      <c r="AG35" s="42"/>
      <c r="AH35" s="42"/>
      <c r="AI35" s="42"/>
      <c r="AJ35" s="42"/>
      <c r="AK35" s="45">
        <f>SUM(AK26:AK33)</f>
        <v>0</v>
      </c>
      <c r="AL35" s="42"/>
      <c r="AM35" s="42"/>
      <c r="AN35" s="42"/>
      <c r="AO35" s="46"/>
      <c r="AP35" s="40"/>
      <c r="AQ35" s="40"/>
      <c r="AR35" s="32"/>
    </row>
    <row r="36" s="1" customFormat="1" ht="6.96" customHeight="1">
      <c r="B36" s="32"/>
      <c r="AR36" s="32"/>
    </row>
    <row r="37" s="1" customFormat="1" ht="6.96" customHeight="1">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32"/>
    </row>
    <row r="41" s="1" customFormat="1" ht="6.96" customHeight="1">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32"/>
    </row>
    <row r="42" s="1" customFormat="1" ht="24.96" customHeight="1">
      <c r="B42" s="32"/>
      <c r="C42" s="18" t="s">
        <v>49</v>
      </c>
      <c r="AR42" s="32"/>
    </row>
    <row r="43" s="1" customFormat="1" ht="6.96" customHeight="1">
      <c r="B43" s="32"/>
      <c r="AR43" s="32"/>
    </row>
    <row r="44" s="1" customFormat="1" ht="12" customHeight="1">
      <c r="B44" s="32"/>
      <c r="C44" s="26" t="s">
        <v>13</v>
      </c>
      <c r="L44" s="1" t="str">
        <f>K5</f>
        <v>19003</v>
      </c>
      <c r="AR44" s="32"/>
    </row>
    <row r="45" s="3" customFormat="1" ht="36.96" customHeight="1">
      <c r="B45" s="51"/>
      <c r="C45" s="52" t="s">
        <v>16</v>
      </c>
      <c r="L45" s="53" t="str">
        <f>K6</f>
        <v>5.května</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R45" s="51"/>
    </row>
    <row r="46" s="1" customFormat="1" ht="6.96" customHeight="1">
      <c r="B46" s="32"/>
      <c r="AR46" s="32"/>
    </row>
    <row r="47" s="1" customFormat="1" ht="12" customHeight="1">
      <c r="B47" s="32"/>
      <c r="C47" s="26" t="s">
        <v>20</v>
      </c>
      <c r="L47" s="54" t="str">
        <f>IF(K8="","",K8)</f>
        <v>Praha</v>
      </c>
      <c r="AI47" s="26" t="s">
        <v>22</v>
      </c>
      <c r="AM47" s="55" t="str">
        <f>IF(AN8= "","",AN8)</f>
        <v>5. 6. 2019</v>
      </c>
      <c r="AN47" s="55"/>
      <c r="AR47" s="32"/>
    </row>
    <row r="48" s="1" customFormat="1" ht="6.96" customHeight="1">
      <c r="B48" s="32"/>
      <c r="AR48" s="32"/>
    </row>
    <row r="49" s="1" customFormat="1" ht="13.65" customHeight="1">
      <c r="B49" s="32"/>
      <c r="C49" s="26" t="s">
        <v>24</v>
      </c>
      <c r="L49" s="1" t="str">
        <f>IF(E11= "","",E11)</f>
        <v>TSK Praha a.s.</v>
      </c>
      <c r="AI49" s="26" t="s">
        <v>30</v>
      </c>
      <c r="AM49" s="6" t="str">
        <f>IF(E17="","",E17)</f>
        <v>AVS Projekt s.r.o.</v>
      </c>
      <c r="AN49" s="1"/>
      <c r="AO49" s="1"/>
      <c r="AP49" s="1"/>
      <c r="AR49" s="32"/>
      <c r="AS49" s="56" t="s">
        <v>50</v>
      </c>
      <c r="AT49" s="57"/>
      <c r="AU49" s="58"/>
      <c r="AV49" s="58"/>
      <c r="AW49" s="58"/>
      <c r="AX49" s="58"/>
      <c r="AY49" s="58"/>
      <c r="AZ49" s="58"/>
      <c r="BA49" s="58"/>
      <c r="BB49" s="58"/>
      <c r="BC49" s="58"/>
      <c r="BD49" s="59"/>
    </row>
    <row r="50" s="1" customFormat="1" ht="13.65" customHeight="1">
      <c r="B50" s="32"/>
      <c r="C50" s="26" t="s">
        <v>28</v>
      </c>
      <c r="L50" s="1" t="str">
        <f>IF(E14= "Vyplň údaj","",E14)</f>
        <v/>
      </c>
      <c r="AI50" s="26" t="s">
        <v>33</v>
      </c>
      <c r="AM50" s="6" t="str">
        <f>IF(E20="","",E20)</f>
        <v xml:space="preserve"> </v>
      </c>
      <c r="AN50" s="1"/>
      <c r="AO50" s="1"/>
      <c r="AP50" s="1"/>
      <c r="AR50" s="32"/>
      <c r="AS50" s="60"/>
      <c r="AT50" s="61"/>
      <c r="AU50" s="62"/>
      <c r="AV50" s="62"/>
      <c r="AW50" s="62"/>
      <c r="AX50" s="62"/>
      <c r="AY50" s="62"/>
      <c r="AZ50" s="62"/>
      <c r="BA50" s="62"/>
      <c r="BB50" s="62"/>
      <c r="BC50" s="62"/>
      <c r="BD50" s="63"/>
    </row>
    <row r="51" s="1" customFormat="1" ht="10.8" customHeight="1">
      <c r="B51" s="32"/>
      <c r="AR51" s="32"/>
      <c r="AS51" s="60"/>
      <c r="AT51" s="61"/>
      <c r="AU51" s="62"/>
      <c r="AV51" s="62"/>
      <c r="AW51" s="62"/>
      <c r="AX51" s="62"/>
      <c r="AY51" s="62"/>
      <c r="AZ51" s="62"/>
      <c r="BA51" s="62"/>
      <c r="BB51" s="62"/>
      <c r="BC51" s="62"/>
      <c r="BD51" s="63"/>
    </row>
    <row r="52" s="1" customFormat="1" ht="29.28" customHeight="1">
      <c r="B52" s="32"/>
      <c r="C52" s="64" t="s">
        <v>51</v>
      </c>
      <c r="D52" s="65"/>
      <c r="E52" s="65"/>
      <c r="F52" s="65"/>
      <c r="G52" s="65"/>
      <c r="H52" s="66"/>
      <c r="I52" s="67" t="s">
        <v>52</v>
      </c>
      <c r="J52" s="65"/>
      <c r="K52" s="65"/>
      <c r="L52" s="65"/>
      <c r="M52" s="65"/>
      <c r="N52" s="65"/>
      <c r="O52" s="65"/>
      <c r="P52" s="65"/>
      <c r="Q52" s="65"/>
      <c r="R52" s="65"/>
      <c r="S52" s="65"/>
      <c r="T52" s="65"/>
      <c r="U52" s="65"/>
      <c r="V52" s="65"/>
      <c r="W52" s="65"/>
      <c r="X52" s="65"/>
      <c r="Y52" s="65"/>
      <c r="Z52" s="65"/>
      <c r="AA52" s="65"/>
      <c r="AB52" s="65"/>
      <c r="AC52" s="65"/>
      <c r="AD52" s="65"/>
      <c r="AE52" s="65"/>
      <c r="AF52" s="65"/>
      <c r="AG52" s="68" t="s">
        <v>53</v>
      </c>
      <c r="AH52" s="65"/>
      <c r="AI52" s="65"/>
      <c r="AJ52" s="65"/>
      <c r="AK52" s="65"/>
      <c r="AL52" s="65"/>
      <c r="AM52" s="65"/>
      <c r="AN52" s="67" t="s">
        <v>54</v>
      </c>
      <c r="AO52" s="65"/>
      <c r="AP52" s="69"/>
      <c r="AQ52" s="70" t="s">
        <v>55</v>
      </c>
      <c r="AR52" s="32"/>
      <c r="AS52" s="71" t="s">
        <v>56</v>
      </c>
      <c r="AT52" s="72" t="s">
        <v>57</v>
      </c>
      <c r="AU52" s="72" t="s">
        <v>58</v>
      </c>
      <c r="AV52" s="72" t="s">
        <v>59</v>
      </c>
      <c r="AW52" s="72" t="s">
        <v>60</v>
      </c>
      <c r="AX52" s="72" t="s">
        <v>61</v>
      </c>
      <c r="AY52" s="72" t="s">
        <v>62</v>
      </c>
      <c r="AZ52" s="72" t="s">
        <v>63</v>
      </c>
      <c r="BA52" s="72" t="s">
        <v>64</v>
      </c>
      <c r="BB52" s="72" t="s">
        <v>65</v>
      </c>
      <c r="BC52" s="72" t="s">
        <v>66</v>
      </c>
      <c r="BD52" s="73" t="s">
        <v>67</v>
      </c>
    </row>
    <row r="53" s="1" customFormat="1" ht="10.8" customHeight="1">
      <c r="B53" s="32"/>
      <c r="AR53" s="32"/>
      <c r="AS53" s="74"/>
      <c r="AT53" s="58"/>
      <c r="AU53" s="58"/>
      <c r="AV53" s="58"/>
      <c r="AW53" s="58"/>
      <c r="AX53" s="58"/>
      <c r="AY53" s="58"/>
      <c r="AZ53" s="58"/>
      <c r="BA53" s="58"/>
      <c r="BB53" s="58"/>
      <c r="BC53" s="58"/>
      <c r="BD53" s="59"/>
    </row>
    <row r="54" s="4" customFormat="1" ht="32.4" customHeight="1">
      <c r="B54" s="75"/>
      <c r="C54" s="76" t="s">
        <v>68</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8">
        <f>ROUND(SUM(AG55:AG57),2)</f>
        <v>0</v>
      </c>
      <c r="AH54" s="78"/>
      <c r="AI54" s="78"/>
      <c r="AJ54" s="78"/>
      <c r="AK54" s="78"/>
      <c r="AL54" s="78"/>
      <c r="AM54" s="78"/>
      <c r="AN54" s="79">
        <f>SUM(AG54,AT54)</f>
        <v>0</v>
      </c>
      <c r="AO54" s="79"/>
      <c r="AP54" s="79"/>
      <c r="AQ54" s="80" t="s">
        <v>1</v>
      </c>
      <c r="AR54" s="75"/>
      <c r="AS54" s="81">
        <f>ROUND(SUM(AS55:AS57),2)</f>
        <v>0</v>
      </c>
      <c r="AT54" s="82">
        <f>ROUND(SUM(AV54:AW54),2)</f>
        <v>0</v>
      </c>
      <c r="AU54" s="83">
        <f>ROUND(SUM(AU55:AU57),5)</f>
        <v>0</v>
      </c>
      <c r="AV54" s="82">
        <f>ROUND(AZ54*L29,2)</f>
        <v>0</v>
      </c>
      <c r="AW54" s="82">
        <f>ROUND(BA54*L30,2)</f>
        <v>0</v>
      </c>
      <c r="AX54" s="82">
        <f>ROUND(BB54*L29,2)</f>
        <v>0</v>
      </c>
      <c r="AY54" s="82">
        <f>ROUND(BC54*L30,2)</f>
        <v>0</v>
      </c>
      <c r="AZ54" s="82">
        <f>ROUND(SUM(AZ55:AZ57),2)</f>
        <v>0</v>
      </c>
      <c r="BA54" s="82">
        <f>ROUND(SUM(BA55:BA57),2)</f>
        <v>0</v>
      </c>
      <c r="BB54" s="82">
        <f>ROUND(SUM(BB55:BB57),2)</f>
        <v>0</v>
      </c>
      <c r="BC54" s="82">
        <f>ROUND(SUM(BC55:BC57),2)</f>
        <v>0</v>
      </c>
      <c r="BD54" s="84">
        <f>ROUND(SUM(BD55:BD57),2)</f>
        <v>0</v>
      </c>
      <c r="BS54" s="85" t="s">
        <v>69</v>
      </c>
      <c r="BT54" s="85" t="s">
        <v>70</v>
      </c>
      <c r="BU54" s="86" t="s">
        <v>71</v>
      </c>
      <c r="BV54" s="85" t="s">
        <v>72</v>
      </c>
      <c r="BW54" s="85" t="s">
        <v>4</v>
      </c>
      <c r="BX54" s="85" t="s">
        <v>73</v>
      </c>
      <c r="CL54" s="85" t="s">
        <v>1</v>
      </c>
    </row>
    <row r="55" s="5" customFormat="1" ht="16.5" customHeight="1">
      <c r="A55" s="87" t="s">
        <v>74</v>
      </c>
      <c r="B55" s="88"/>
      <c r="C55" s="89"/>
      <c r="D55" s="90" t="s">
        <v>75</v>
      </c>
      <c r="E55" s="90"/>
      <c r="F55" s="90"/>
      <c r="G55" s="90"/>
      <c r="H55" s="90"/>
      <c r="I55" s="91"/>
      <c r="J55" s="90" t="s">
        <v>76</v>
      </c>
      <c r="K55" s="90"/>
      <c r="L55" s="90"/>
      <c r="M55" s="90"/>
      <c r="N55" s="90"/>
      <c r="O55" s="90"/>
      <c r="P55" s="90"/>
      <c r="Q55" s="90"/>
      <c r="R55" s="90"/>
      <c r="S55" s="90"/>
      <c r="T55" s="90"/>
      <c r="U55" s="90"/>
      <c r="V55" s="90"/>
      <c r="W55" s="90"/>
      <c r="X55" s="90"/>
      <c r="Y55" s="90"/>
      <c r="Z55" s="90"/>
      <c r="AA55" s="90"/>
      <c r="AB55" s="90"/>
      <c r="AC55" s="90"/>
      <c r="AD55" s="90"/>
      <c r="AE55" s="90"/>
      <c r="AF55" s="90"/>
      <c r="AG55" s="92">
        <f>'01 - Svodidla'!J30</f>
        <v>0</v>
      </c>
      <c r="AH55" s="91"/>
      <c r="AI55" s="91"/>
      <c r="AJ55" s="91"/>
      <c r="AK55" s="91"/>
      <c r="AL55" s="91"/>
      <c r="AM55" s="91"/>
      <c r="AN55" s="92">
        <f>SUM(AG55,AT55)</f>
        <v>0</v>
      </c>
      <c r="AO55" s="91"/>
      <c r="AP55" s="91"/>
      <c r="AQ55" s="93" t="s">
        <v>77</v>
      </c>
      <c r="AR55" s="88"/>
      <c r="AS55" s="94">
        <v>0</v>
      </c>
      <c r="AT55" s="95">
        <f>ROUND(SUM(AV55:AW55),2)</f>
        <v>0</v>
      </c>
      <c r="AU55" s="96">
        <f>'01 - Svodidla'!P85</f>
        <v>0</v>
      </c>
      <c r="AV55" s="95">
        <f>'01 - Svodidla'!J33</f>
        <v>0</v>
      </c>
      <c r="AW55" s="95">
        <f>'01 - Svodidla'!J34</f>
        <v>0</v>
      </c>
      <c r="AX55" s="95">
        <f>'01 - Svodidla'!J35</f>
        <v>0</v>
      </c>
      <c r="AY55" s="95">
        <f>'01 - Svodidla'!J36</f>
        <v>0</v>
      </c>
      <c r="AZ55" s="95">
        <f>'01 - Svodidla'!F33</f>
        <v>0</v>
      </c>
      <c r="BA55" s="95">
        <f>'01 - Svodidla'!F34</f>
        <v>0</v>
      </c>
      <c r="BB55" s="95">
        <f>'01 - Svodidla'!F35</f>
        <v>0</v>
      </c>
      <c r="BC55" s="95">
        <f>'01 - Svodidla'!F36</f>
        <v>0</v>
      </c>
      <c r="BD55" s="97">
        <f>'01 - Svodidla'!F37</f>
        <v>0</v>
      </c>
      <c r="BT55" s="98" t="s">
        <v>78</v>
      </c>
      <c r="BV55" s="98" t="s">
        <v>72</v>
      </c>
      <c r="BW55" s="98" t="s">
        <v>79</v>
      </c>
      <c r="BX55" s="98" t="s">
        <v>4</v>
      </c>
      <c r="CL55" s="98" t="s">
        <v>1</v>
      </c>
      <c r="CM55" s="98" t="s">
        <v>80</v>
      </c>
    </row>
    <row r="56" s="5" customFormat="1" ht="16.5" customHeight="1">
      <c r="A56" s="87" t="s">
        <v>74</v>
      </c>
      <c r="B56" s="88"/>
      <c r="C56" s="89"/>
      <c r="D56" s="90" t="s">
        <v>81</v>
      </c>
      <c r="E56" s="90"/>
      <c r="F56" s="90"/>
      <c r="G56" s="90"/>
      <c r="H56" s="90"/>
      <c r="I56" s="91"/>
      <c r="J56" s="90" t="s">
        <v>82</v>
      </c>
      <c r="K56" s="90"/>
      <c r="L56" s="90"/>
      <c r="M56" s="90"/>
      <c r="N56" s="90"/>
      <c r="O56" s="90"/>
      <c r="P56" s="90"/>
      <c r="Q56" s="90"/>
      <c r="R56" s="90"/>
      <c r="S56" s="90"/>
      <c r="T56" s="90"/>
      <c r="U56" s="90"/>
      <c r="V56" s="90"/>
      <c r="W56" s="90"/>
      <c r="X56" s="90"/>
      <c r="Y56" s="90"/>
      <c r="Z56" s="90"/>
      <c r="AA56" s="90"/>
      <c r="AB56" s="90"/>
      <c r="AC56" s="90"/>
      <c r="AD56" s="90"/>
      <c r="AE56" s="90"/>
      <c r="AF56" s="90"/>
      <c r="AG56" s="92">
        <f>'02 - Odvodnění'!J30</f>
        <v>0</v>
      </c>
      <c r="AH56" s="91"/>
      <c r="AI56" s="91"/>
      <c r="AJ56" s="91"/>
      <c r="AK56" s="91"/>
      <c r="AL56" s="91"/>
      <c r="AM56" s="91"/>
      <c r="AN56" s="92">
        <f>SUM(AG56,AT56)</f>
        <v>0</v>
      </c>
      <c r="AO56" s="91"/>
      <c r="AP56" s="91"/>
      <c r="AQ56" s="93" t="s">
        <v>77</v>
      </c>
      <c r="AR56" s="88"/>
      <c r="AS56" s="94">
        <v>0</v>
      </c>
      <c r="AT56" s="95">
        <f>ROUND(SUM(AV56:AW56),2)</f>
        <v>0</v>
      </c>
      <c r="AU56" s="96">
        <f>'02 - Odvodnění'!P85</f>
        <v>0</v>
      </c>
      <c r="AV56" s="95">
        <f>'02 - Odvodnění'!J33</f>
        <v>0</v>
      </c>
      <c r="AW56" s="95">
        <f>'02 - Odvodnění'!J34</f>
        <v>0</v>
      </c>
      <c r="AX56" s="95">
        <f>'02 - Odvodnění'!J35</f>
        <v>0</v>
      </c>
      <c r="AY56" s="95">
        <f>'02 - Odvodnění'!J36</f>
        <v>0</v>
      </c>
      <c r="AZ56" s="95">
        <f>'02 - Odvodnění'!F33</f>
        <v>0</v>
      </c>
      <c r="BA56" s="95">
        <f>'02 - Odvodnění'!F34</f>
        <v>0</v>
      </c>
      <c r="BB56" s="95">
        <f>'02 - Odvodnění'!F35</f>
        <v>0</v>
      </c>
      <c r="BC56" s="95">
        <f>'02 - Odvodnění'!F36</f>
        <v>0</v>
      </c>
      <c r="BD56" s="97">
        <f>'02 - Odvodnění'!F37</f>
        <v>0</v>
      </c>
      <c r="BT56" s="98" t="s">
        <v>78</v>
      </c>
      <c r="BV56" s="98" t="s">
        <v>72</v>
      </c>
      <c r="BW56" s="98" t="s">
        <v>83</v>
      </c>
      <c r="BX56" s="98" t="s">
        <v>4</v>
      </c>
      <c r="CL56" s="98" t="s">
        <v>1</v>
      </c>
      <c r="CM56" s="98" t="s">
        <v>80</v>
      </c>
    </row>
    <row r="57" s="5" customFormat="1" ht="16.5" customHeight="1">
      <c r="A57" s="87" t="s">
        <v>74</v>
      </c>
      <c r="B57" s="88"/>
      <c r="C57" s="89"/>
      <c r="D57" s="90" t="s">
        <v>84</v>
      </c>
      <c r="E57" s="90"/>
      <c r="F57" s="90"/>
      <c r="G57" s="90"/>
      <c r="H57" s="90"/>
      <c r="I57" s="91"/>
      <c r="J57" s="90" t="s">
        <v>85</v>
      </c>
      <c r="K57" s="90"/>
      <c r="L57" s="90"/>
      <c r="M57" s="90"/>
      <c r="N57" s="90"/>
      <c r="O57" s="90"/>
      <c r="P57" s="90"/>
      <c r="Q57" s="90"/>
      <c r="R57" s="90"/>
      <c r="S57" s="90"/>
      <c r="T57" s="90"/>
      <c r="U57" s="90"/>
      <c r="V57" s="90"/>
      <c r="W57" s="90"/>
      <c r="X57" s="90"/>
      <c r="Y57" s="90"/>
      <c r="Z57" s="90"/>
      <c r="AA57" s="90"/>
      <c r="AB57" s="90"/>
      <c r="AC57" s="90"/>
      <c r="AD57" s="90"/>
      <c r="AE57" s="90"/>
      <c r="AF57" s="90"/>
      <c r="AG57" s="92">
        <f>'00 - Ostatní'!J30</f>
        <v>0</v>
      </c>
      <c r="AH57" s="91"/>
      <c r="AI57" s="91"/>
      <c r="AJ57" s="91"/>
      <c r="AK57" s="91"/>
      <c r="AL57" s="91"/>
      <c r="AM57" s="91"/>
      <c r="AN57" s="92">
        <f>SUM(AG57,AT57)</f>
        <v>0</v>
      </c>
      <c r="AO57" s="91"/>
      <c r="AP57" s="91"/>
      <c r="AQ57" s="93" t="s">
        <v>77</v>
      </c>
      <c r="AR57" s="88"/>
      <c r="AS57" s="99">
        <v>0</v>
      </c>
      <c r="AT57" s="100">
        <f>ROUND(SUM(AV57:AW57),2)</f>
        <v>0</v>
      </c>
      <c r="AU57" s="101">
        <f>'00 - Ostatní'!P86</f>
        <v>0</v>
      </c>
      <c r="AV57" s="100">
        <f>'00 - Ostatní'!J33</f>
        <v>0</v>
      </c>
      <c r="AW57" s="100">
        <f>'00 - Ostatní'!J34</f>
        <v>0</v>
      </c>
      <c r="AX57" s="100">
        <f>'00 - Ostatní'!J35</f>
        <v>0</v>
      </c>
      <c r="AY57" s="100">
        <f>'00 - Ostatní'!J36</f>
        <v>0</v>
      </c>
      <c r="AZ57" s="100">
        <f>'00 - Ostatní'!F33</f>
        <v>0</v>
      </c>
      <c r="BA57" s="100">
        <f>'00 - Ostatní'!F34</f>
        <v>0</v>
      </c>
      <c r="BB57" s="100">
        <f>'00 - Ostatní'!F35</f>
        <v>0</v>
      </c>
      <c r="BC57" s="100">
        <f>'00 - Ostatní'!F36</f>
        <v>0</v>
      </c>
      <c r="BD57" s="102">
        <f>'00 - Ostatní'!F37</f>
        <v>0</v>
      </c>
      <c r="BT57" s="98" t="s">
        <v>78</v>
      </c>
      <c r="BV57" s="98" t="s">
        <v>72</v>
      </c>
      <c r="BW57" s="98" t="s">
        <v>86</v>
      </c>
      <c r="BX57" s="98" t="s">
        <v>4</v>
      </c>
      <c r="CL57" s="98" t="s">
        <v>1</v>
      </c>
      <c r="CM57" s="98" t="s">
        <v>80</v>
      </c>
    </row>
    <row r="58" s="1" customFormat="1" ht="30" customHeight="1">
      <c r="B58" s="32"/>
      <c r="AR58" s="32"/>
    </row>
    <row r="59" s="1" customFormat="1" ht="6.96" customHeight="1">
      <c r="B59" s="47"/>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32"/>
    </row>
  </sheetData>
  <mergeCells count="50">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G54:AM54"/>
    <mergeCell ref="AN54:AP54"/>
    <mergeCell ref="C52:G52"/>
    <mergeCell ref="I52:AF52"/>
    <mergeCell ref="D55:H55"/>
    <mergeCell ref="J55:AF55"/>
    <mergeCell ref="D56:H56"/>
    <mergeCell ref="J56:AF56"/>
    <mergeCell ref="D57:H57"/>
    <mergeCell ref="J57:AF57"/>
  </mergeCells>
  <hyperlinks>
    <hyperlink ref="A55" location="'01 - Svodidla'!C2" display="/"/>
    <hyperlink ref="A56" location="'02 - Odvodnění'!C2" display="/"/>
    <hyperlink ref="A57" location="'00 - Ostatní'!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0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4.17"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s="13" t="s">
        <v>5</v>
      </c>
      <c r="AT2" s="14" t="s">
        <v>79</v>
      </c>
    </row>
    <row r="3" ht="6.96" customHeight="1">
      <c r="B3" s="15"/>
      <c r="C3" s="16"/>
      <c r="D3" s="16"/>
      <c r="E3" s="16"/>
      <c r="F3" s="16"/>
      <c r="G3" s="16"/>
      <c r="H3" s="16"/>
      <c r="I3" s="104"/>
      <c r="J3" s="16"/>
      <c r="K3" s="16"/>
      <c r="L3" s="17"/>
      <c r="AT3" s="14" t="s">
        <v>80</v>
      </c>
    </row>
    <row r="4" ht="24.96" customHeight="1">
      <c r="B4" s="17"/>
      <c r="D4" s="18" t="s">
        <v>87</v>
      </c>
      <c r="L4" s="17"/>
      <c r="M4" s="19" t="s">
        <v>10</v>
      </c>
      <c r="AT4" s="14" t="s">
        <v>3</v>
      </c>
    </row>
    <row r="5" ht="6.96" customHeight="1">
      <c r="B5" s="17"/>
      <c r="L5" s="17"/>
    </row>
    <row r="6" ht="12" customHeight="1">
      <c r="B6" s="17"/>
      <c r="D6" s="26" t="s">
        <v>16</v>
      </c>
      <c r="L6" s="17"/>
    </row>
    <row r="7" ht="16.5" customHeight="1">
      <c r="B7" s="17"/>
      <c r="E7" s="105" t="str">
        <f>'Rekapitulace stavby'!K6</f>
        <v>5.května</v>
      </c>
      <c r="F7" s="26"/>
      <c r="G7" s="26"/>
      <c r="H7" s="26"/>
      <c r="L7" s="17"/>
    </row>
    <row r="8" s="1" customFormat="1" ht="12" customHeight="1">
      <c r="B8" s="32"/>
      <c r="D8" s="26" t="s">
        <v>88</v>
      </c>
      <c r="I8" s="106"/>
      <c r="L8" s="32"/>
    </row>
    <row r="9" s="1" customFormat="1" ht="36.96" customHeight="1">
      <c r="B9" s="32"/>
      <c r="E9" s="53" t="s">
        <v>89</v>
      </c>
      <c r="F9" s="1"/>
      <c r="G9" s="1"/>
      <c r="H9" s="1"/>
      <c r="I9" s="106"/>
      <c r="L9" s="32"/>
    </row>
    <row r="10" s="1" customFormat="1">
      <c r="B10" s="32"/>
      <c r="I10" s="106"/>
      <c r="L10" s="32"/>
    </row>
    <row r="11" s="1" customFormat="1" ht="12" customHeight="1">
      <c r="B11" s="32"/>
      <c r="D11" s="26" t="s">
        <v>18</v>
      </c>
      <c r="F11" s="14" t="s">
        <v>1</v>
      </c>
      <c r="I11" s="107" t="s">
        <v>19</v>
      </c>
      <c r="J11" s="14" t="s">
        <v>1</v>
      </c>
      <c r="L11" s="32"/>
    </row>
    <row r="12" s="1" customFormat="1" ht="12" customHeight="1">
      <c r="B12" s="32"/>
      <c r="D12" s="26" t="s">
        <v>20</v>
      </c>
      <c r="F12" s="14" t="s">
        <v>21</v>
      </c>
      <c r="I12" s="107" t="s">
        <v>22</v>
      </c>
      <c r="J12" s="55" t="str">
        <f>'Rekapitulace stavby'!AN8</f>
        <v>5. 6. 2019</v>
      </c>
      <c r="L12" s="32"/>
    </row>
    <row r="13" s="1" customFormat="1" ht="10.8" customHeight="1">
      <c r="B13" s="32"/>
      <c r="I13" s="106"/>
      <c r="L13" s="32"/>
    </row>
    <row r="14" s="1" customFormat="1" ht="12" customHeight="1">
      <c r="B14" s="32"/>
      <c r="D14" s="26" t="s">
        <v>24</v>
      </c>
      <c r="I14" s="107" t="s">
        <v>25</v>
      </c>
      <c r="J14" s="14" t="s">
        <v>1</v>
      </c>
      <c r="L14" s="32"/>
    </row>
    <row r="15" s="1" customFormat="1" ht="18" customHeight="1">
      <c r="B15" s="32"/>
      <c r="E15" s="14" t="s">
        <v>26</v>
      </c>
      <c r="I15" s="107" t="s">
        <v>27</v>
      </c>
      <c r="J15" s="14" t="s">
        <v>1</v>
      </c>
      <c r="L15" s="32"/>
    </row>
    <row r="16" s="1" customFormat="1" ht="6.96" customHeight="1">
      <c r="B16" s="32"/>
      <c r="I16" s="106"/>
      <c r="L16" s="32"/>
    </row>
    <row r="17" s="1" customFormat="1" ht="12" customHeight="1">
      <c r="B17" s="32"/>
      <c r="D17" s="26" t="s">
        <v>28</v>
      </c>
      <c r="I17" s="107" t="s">
        <v>25</v>
      </c>
      <c r="J17" s="27" t="str">
        <f>'Rekapitulace stavby'!AN13</f>
        <v>Vyplň údaj</v>
      </c>
      <c r="L17" s="32"/>
    </row>
    <row r="18" s="1" customFormat="1" ht="18" customHeight="1">
      <c r="B18" s="32"/>
      <c r="E18" s="27" t="str">
        <f>'Rekapitulace stavby'!E14</f>
        <v>Vyplň údaj</v>
      </c>
      <c r="F18" s="14"/>
      <c r="G18" s="14"/>
      <c r="H18" s="14"/>
      <c r="I18" s="107" t="s">
        <v>27</v>
      </c>
      <c r="J18" s="27" t="str">
        <f>'Rekapitulace stavby'!AN14</f>
        <v>Vyplň údaj</v>
      </c>
      <c r="L18" s="32"/>
    </row>
    <row r="19" s="1" customFormat="1" ht="6.96" customHeight="1">
      <c r="B19" s="32"/>
      <c r="I19" s="106"/>
      <c r="L19" s="32"/>
    </row>
    <row r="20" s="1" customFormat="1" ht="12" customHeight="1">
      <c r="B20" s="32"/>
      <c r="D20" s="26" t="s">
        <v>30</v>
      </c>
      <c r="I20" s="107" t="s">
        <v>25</v>
      </c>
      <c r="J20" s="14" t="s">
        <v>1</v>
      </c>
      <c r="L20" s="32"/>
    </row>
    <row r="21" s="1" customFormat="1" ht="18" customHeight="1">
      <c r="B21" s="32"/>
      <c r="E21" s="14" t="s">
        <v>31</v>
      </c>
      <c r="I21" s="107" t="s">
        <v>27</v>
      </c>
      <c r="J21" s="14" t="s">
        <v>1</v>
      </c>
      <c r="L21" s="32"/>
    </row>
    <row r="22" s="1" customFormat="1" ht="6.96" customHeight="1">
      <c r="B22" s="32"/>
      <c r="I22" s="106"/>
      <c r="L22" s="32"/>
    </row>
    <row r="23" s="1" customFormat="1" ht="12" customHeight="1">
      <c r="B23" s="32"/>
      <c r="D23" s="26" t="s">
        <v>33</v>
      </c>
      <c r="I23" s="107" t="s">
        <v>25</v>
      </c>
      <c r="J23" s="14" t="str">
        <f>IF('Rekapitulace stavby'!AN19="","",'Rekapitulace stavby'!AN19)</f>
        <v/>
      </c>
      <c r="L23" s="32"/>
    </row>
    <row r="24" s="1" customFormat="1" ht="18" customHeight="1">
      <c r="B24" s="32"/>
      <c r="E24" s="14" t="str">
        <f>IF('Rekapitulace stavby'!E20="","",'Rekapitulace stavby'!E20)</f>
        <v xml:space="preserve"> </v>
      </c>
      <c r="I24" s="107" t="s">
        <v>27</v>
      </c>
      <c r="J24" s="14" t="str">
        <f>IF('Rekapitulace stavby'!AN20="","",'Rekapitulace stavby'!AN20)</f>
        <v/>
      </c>
      <c r="L24" s="32"/>
    </row>
    <row r="25" s="1" customFormat="1" ht="6.96" customHeight="1">
      <c r="B25" s="32"/>
      <c r="I25" s="106"/>
      <c r="L25" s="32"/>
    </row>
    <row r="26" s="1" customFormat="1" ht="12" customHeight="1">
      <c r="B26" s="32"/>
      <c r="D26" s="26" t="s">
        <v>35</v>
      </c>
      <c r="I26" s="106"/>
      <c r="L26" s="32"/>
    </row>
    <row r="27" s="6" customFormat="1" ht="16.5" customHeight="1">
      <c r="B27" s="108"/>
      <c r="E27" s="30" t="s">
        <v>1</v>
      </c>
      <c r="F27" s="30"/>
      <c r="G27" s="30"/>
      <c r="H27" s="30"/>
      <c r="I27" s="109"/>
      <c r="L27" s="108"/>
    </row>
    <row r="28" s="1" customFormat="1" ht="6.96" customHeight="1">
      <c r="B28" s="32"/>
      <c r="I28" s="106"/>
      <c r="L28" s="32"/>
    </row>
    <row r="29" s="1" customFormat="1" ht="6.96" customHeight="1">
      <c r="B29" s="32"/>
      <c r="D29" s="58"/>
      <c r="E29" s="58"/>
      <c r="F29" s="58"/>
      <c r="G29" s="58"/>
      <c r="H29" s="58"/>
      <c r="I29" s="110"/>
      <c r="J29" s="58"/>
      <c r="K29" s="58"/>
      <c r="L29" s="32"/>
    </row>
    <row r="30" s="1" customFormat="1" ht="25.44" customHeight="1">
      <c r="B30" s="32"/>
      <c r="D30" s="111" t="s">
        <v>36</v>
      </c>
      <c r="I30" s="106"/>
      <c r="J30" s="79">
        <f>ROUND(J85, 2)</f>
        <v>0</v>
      </c>
      <c r="L30" s="32"/>
    </row>
    <row r="31" s="1" customFormat="1" ht="6.96" customHeight="1">
      <c r="B31" s="32"/>
      <c r="D31" s="58"/>
      <c r="E31" s="58"/>
      <c r="F31" s="58"/>
      <c r="G31" s="58"/>
      <c r="H31" s="58"/>
      <c r="I31" s="110"/>
      <c r="J31" s="58"/>
      <c r="K31" s="58"/>
      <c r="L31" s="32"/>
    </row>
    <row r="32" s="1" customFormat="1" ht="14.4" customHeight="1">
      <c r="B32" s="32"/>
      <c r="F32" s="36" t="s">
        <v>38</v>
      </c>
      <c r="I32" s="112" t="s">
        <v>37</v>
      </c>
      <c r="J32" s="36" t="s">
        <v>39</v>
      </c>
      <c r="L32" s="32"/>
    </row>
    <row r="33" s="1" customFormat="1" ht="14.4" customHeight="1">
      <c r="B33" s="32"/>
      <c r="D33" s="26" t="s">
        <v>40</v>
      </c>
      <c r="E33" s="26" t="s">
        <v>41</v>
      </c>
      <c r="F33" s="113">
        <f>ROUND((SUM(BE85:BE127)),  2)</f>
        <v>0</v>
      </c>
      <c r="I33" s="114">
        <v>0.20999999999999999</v>
      </c>
      <c r="J33" s="113">
        <f>ROUND(((SUM(BE85:BE127))*I33),  2)</f>
        <v>0</v>
      </c>
      <c r="L33" s="32"/>
    </row>
    <row r="34" s="1" customFormat="1" ht="14.4" customHeight="1">
      <c r="B34" s="32"/>
      <c r="E34" s="26" t="s">
        <v>42</v>
      </c>
      <c r="F34" s="113">
        <f>ROUND((SUM(BF85:BF127)),  2)</f>
        <v>0</v>
      </c>
      <c r="I34" s="114">
        <v>0.14999999999999999</v>
      </c>
      <c r="J34" s="113">
        <f>ROUND(((SUM(BF85:BF127))*I34),  2)</f>
        <v>0</v>
      </c>
      <c r="L34" s="32"/>
    </row>
    <row r="35" hidden="1" s="1" customFormat="1" ht="14.4" customHeight="1">
      <c r="B35" s="32"/>
      <c r="E35" s="26" t="s">
        <v>43</v>
      </c>
      <c r="F35" s="113">
        <f>ROUND((SUM(BG85:BG127)),  2)</f>
        <v>0</v>
      </c>
      <c r="I35" s="114">
        <v>0.20999999999999999</v>
      </c>
      <c r="J35" s="113">
        <f>0</f>
        <v>0</v>
      </c>
      <c r="L35" s="32"/>
    </row>
    <row r="36" hidden="1" s="1" customFormat="1" ht="14.4" customHeight="1">
      <c r="B36" s="32"/>
      <c r="E36" s="26" t="s">
        <v>44</v>
      </c>
      <c r="F36" s="113">
        <f>ROUND((SUM(BH85:BH127)),  2)</f>
        <v>0</v>
      </c>
      <c r="I36" s="114">
        <v>0.14999999999999999</v>
      </c>
      <c r="J36" s="113">
        <f>0</f>
        <v>0</v>
      </c>
      <c r="L36" s="32"/>
    </row>
    <row r="37" hidden="1" s="1" customFormat="1" ht="14.4" customHeight="1">
      <c r="B37" s="32"/>
      <c r="E37" s="26" t="s">
        <v>45</v>
      </c>
      <c r="F37" s="113">
        <f>ROUND((SUM(BI85:BI127)),  2)</f>
        <v>0</v>
      </c>
      <c r="I37" s="114">
        <v>0</v>
      </c>
      <c r="J37" s="113">
        <f>0</f>
        <v>0</v>
      </c>
      <c r="L37" s="32"/>
    </row>
    <row r="38" s="1" customFormat="1" ht="6.96" customHeight="1">
      <c r="B38" s="32"/>
      <c r="I38" s="106"/>
      <c r="L38" s="32"/>
    </row>
    <row r="39" s="1" customFormat="1" ht="25.44" customHeight="1">
      <c r="B39" s="32"/>
      <c r="C39" s="115"/>
      <c r="D39" s="116" t="s">
        <v>46</v>
      </c>
      <c r="E39" s="66"/>
      <c r="F39" s="66"/>
      <c r="G39" s="117" t="s">
        <v>47</v>
      </c>
      <c r="H39" s="118" t="s">
        <v>48</v>
      </c>
      <c r="I39" s="119"/>
      <c r="J39" s="120">
        <f>SUM(J30:J37)</f>
        <v>0</v>
      </c>
      <c r="K39" s="121"/>
      <c r="L39" s="32"/>
    </row>
    <row r="40" s="1" customFormat="1" ht="14.4" customHeight="1">
      <c r="B40" s="47"/>
      <c r="C40" s="48"/>
      <c r="D40" s="48"/>
      <c r="E40" s="48"/>
      <c r="F40" s="48"/>
      <c r="G40" s="48"/>
      <c r="H40" s="48"/>
      <c r="I40" s="122"/>
      <c r="J40" s="48"/>
      <c r="K40" s="48"/>
      <c r="L40" s="32"/>
    </row>
    <row r="44" s="1" customFormat="1" ht="6.96" customHeight="1">
      <c r="B44" s="49"/>
      <c r="C44" s="50"/>
      <c r="D44" s="50"/>
      <c r="E44" s="50"/>
      <c r="F44" s="50"/>
      <c r="G44" s="50"/>
      <c r="H44" s="50"/>
      <c r="I44" s="123"/>
      <c r="J44" s="50"/>
      <c r="K44" s="50"/>
      <c r="L44" s="32"/>
    </row>
    <row r="45" s="1" customFormat="1" ht="24.96" customHeight="1">
      <c r="B45" s="32"/>
      <c r="C45" s="18" t="s">
        <v>90</v>
      </c>
      <c r="I45" s="106"/>
      <c r="L45" s="32"/>
    </row>
    <row r="46" s="1" customFormat="1" ht="6.96" customHeight="1">
      <c r="B46" s="32"/>
      <c r="I46" s="106"/>
      <c r="L46" s="32"/>
    </row>
    <row r="47" s="1" customFormat="1" ht="12" customHeight="1">
      <c r="B47" s="32"/>
      <c r="C47" s="26" t="s">
        <v>16</v>
      </c>
      <c r="I47" s="106"/>
      <c r="L47" s="32"/>
    </row>
    <row r="48" s="1" customFormat="1" ht="16.5" customHeight="1">
      <c r="B48" s="32"/>
      <c r="E48" s="105" t="str">
        <f>E7</f>
        <v>5.května</v>
      </c>
      <c r="F48" s="26"/>
      <c r="G48" s="26"/>
      <c r="H48" s="26"/>
      <c r="I48" s="106"/>
      <c r="L48" s="32"/>
    </row>
    <row r="49" s="1" customFormat="1" ht="12" customHeight="1">
      <c r="B49" s="32"/>
      <c r="C49" s="26" t="s">
        <v>88</v>
      </c>
      <c r="I49" s="106"/>
      <c r="L49" s="32"/>
    </row>
    <row r="50" s="1" customFormat="1" ht="16.5" customHeight="1">
      <c r="B50" s="32"/>
      <c r="E50" s="53" t="str">
        <f>E9</f>
        <v>01 - Svodidla</v>
      </c>
      <c r="F50" s="1"/>
      <c r="G50" s="1"/>
      <c r="H50" s="1"/>
      <c r="I50" s="106"/>
      <c r="L50" s="32"/>
    </row>
    <row r="51" s="1" customFormat="1" ht="6.96" customHeight="1">
      <c r="B51" s="32"/>
      <c r="I51" s="106"/>
      <c r="L51" s="32"/>
    </row>
    <row r="52" s="1" customFormat="1" ht="12" customHeight="1">
      <c r="B52" s="32"/>
      <c r="C52" s="26" t="s">
        <v>20</v>
      </c>
      <c r="F52" s="14" t="str">
        <f>F12</f>
        <v>Praha</v>
      </c>
      <c r="I52" s="107" t="s">
        <v>22</v>
      </c>
      <c r="J52" s="55" t="str">
        <f>IF(J12="","",J12)</f>
        <v>5. 6. 2019</v>
      </c>
      <c r="L52" s="32"/>
    </row>
    <row r="53" s="1" customFormat="1" ht="6.96" customHeight="1">
      <c r="B53" s="32"/>
      <c r="I53" s="106"/>
      <c r="L53" s="32"/>
    </row>
    <row r="54" s="1" customFormat="1" ht="13.65" customHeight="1">
      <c r="B54" s="32"/>
      <c r="C54" s="26" t="s">
        <v>24</v>
      </c>
      <c r="F54" s="14" t="str">
        <f>E15</f>
        <v>TSK Praha a.s.</v>
      </c>
      <c r="I54" s="107" t="s">
        <v>30</v>
      </c>
      <c r="J54" s="30" t="str">
        <f>E21</f>
        <v>AVS Projekt s.r.o.</v>
      </c>
      <c r="L54" s="32"/>
    </row>
    <row r="55" s="1" customFormat="1" ht="13.65" customHeight="1">
      <c r="B55" s="32"/>
      <c r="C55" s="26" t="s">
        <v>28</v>
      </c>
      <c r="F55" s="14" t="str">
        <f>IF(E18="","",E18)</f>
        <v>Vyplň údaj</v>
      </c>
      <c r="I55" s="107" t="s">
        <v>33</v>
      </c>
      <c r="J55" s="30" t="str">
        <f>E24</f>
        <v xml:space="preserve"> </v>
      </c>
      <c r="L55" s="32"/>
    </row>
    <row r="56" s="1" customFormat="1" ht="10.32" customHeight="1">
      <c r="B56" s="32"/>
      <c r="I56" s="106"/>
      <c r="L56" s="32"/>
    </row>
    <row r="57" s="1" customFormat="1" ht="29.28" customHeight="1">
      <c r="B57" s="32"/>
      <c r="C57" s="124" t="s">
        <v>91</v>
      </c>
      <c r="D57" s="115"/>
      <c r="E57" s="115"/>
      <c r="F57" s="115"/>
      <c r="G57" s="115"/>
      <c r="H57" s="115"/>
      <c r="I57" s="125"/>
      <c r="J57" s="126" t="s">
        <v>92</v>
      </c>
      <c r="K57" s="115"/>
      <c r="L57" s="32"/>
    </row>
    <row r="58" s="1" customFormat="1" ht="10.32" customHeight="1">
      <c r="B58" s="32"/>
      <c r="I58" s="106"/>
      <c r="L58" s="32"/>
    </row>
    <row r="59" s="1" customFormat="1" ht="22.8" customHeight="1">
      <c r="B59" s="32"/>
      <c r="C59" s="127" t="s">
        <v>93</v>
      </c>
      <c r="I59" s="106"/>
      <c r="J59" s="79">
        <f>J85</f>
        <v>0</v>
      </c>
      <c r="L59" s="32"/>
      <c r="AU59" s="14" t="s">
        <v>94</v>
      </c>
    </row>
    <row r="60" s="7" customFormat="1" ht="24.96" customHeight="1">
      <c r="B60" s="128"/>
      <c r="D60" s="129" t="s">
        <v>95</v>
      </c>
      <c r="E60" s="130"/>
      <c r="F60" s="130"/>
      <c r="G60" s="130"/>
      <c r="H60" s="130"/>
      <c r="I60" s="131"/>
      <c r="J60" s="132">
        <f>J86</f>
        <v>0</v>
      </c>
      <c r="L60" s="128"/>
    </row>
    <row r="61" s="8" customFormat="1" ht="19.92" customHeight="1">
      <c r="B61" s="133"/>
      <c r="D61" s="134" t="s">
        <v>96</v>
      </c>
      <c r="E61" s="135"/>
      <c r="F61" s="135"/>
      <c r="G61" s="135"/>
      <c r="H61" s="135"/>
      <c r="I61" s="136"/>
      <c r="J61" s="137">
        <f>J87</f>
        <v>0</v>
      </c>
      <c r="L61" s="133"/>
    </row>
    <row r="62" s="8" customFormat="1" ht="19.92" customHeight="1">
      <c r="B62" s="133"/>
      <c r="D62" s="134" t="s">
        <v>97</v>
      </c>
      <c r="E62" s="135"/>
      <c r="F62" s="135"/>
      <c r="G62" s="135"/>
      <c r="H62" s="135"/>
      <c r="I62" s="136"/>
      <c r="J62" s="137">
        <f>J98</f>
        <v>0</v>
      </c>
      <c r="L62" s="133"/>
    </row>
    <row r="63" s="8" customFormat="1" ht="19.92" customHeight="1">
      <c r="B63" s="133"/>
      <c r="D63" s="134" t="s">
        <v>98</v>
      </c>
      <c r="E63" s="135"/>
      <c r="F63" s="135"/>
      <c r="G63" s="135"/>
      <c r="H63" s="135"/>
      <c r="I63" s="136"/>
      <c r="J63" s="137">
        <f>J101</f>
        <v>0</v>
      </c>
      <c r="L63" s="133"/>
    </row>
    <row r="64" s="8" customFormat="1" ht="19.92" customHeight="1">
      <c r="B64" s="133"/>
      <c r="D64" s="134" t="s">
        <v>99</v>
      </c>
      <c r="E64" s="135"/>
      <c r="F64" s="135"/>
      <c r="G64" s="135"/>
      <c r="H64" s="135"/>
      <c r="I64" s="136"/>
      <c r="J64" s="137">
        <f>J103</f>
        <v>0</v>
      </c>
      <c r="L64" s="133"/>
    </row>
    <row r="65" s="8" customFormat="1" ht="19.92" customHeight="1">
      <c r="B65" s="133"/>
      <c r="D65" s="134" t="s">
        <v>100</v>
      </c>
      <c r="E65" s="135"/>
      <c r="F65" s="135"/>
      <c r="G65" s="135"/>
      <c r="H65" s="135"/>
      <c r="I65" s="136"/>
      <c r="J65" s="137">
        <f>J115</f>
        <v>0</v>
      </c>
      <c r="L65" s="133"/>
    </row>
    <row r="66" s="1" customFormat="1" ht="21.84" customHeight="1">
      <c r="B66" s="32"/>
      <c r="I66" s="106"/>
      <c r="L66" s="32"/>
    </row>
    <row r="67" s="1" customFormat="1" ht="6.96" customHeight="1">
      <c r="B67" s="47"/>
      <c r="C67" s="48"/>
      <c r="D67" s="48"/>
      <c r="E67" s="48"/>
      <c r="F67" s="48"/>
      <c r="G67" s="48"/>
      <c r="H67" s="48"/>
      <c r="I67" s="122"/>
      <c r="J67" s="48"/>
      <c r="K67" s="48"/>
      <c r="L67" s="32"/>
    </row>
    <row r="71" s="1" customFormat="1" ht="6.96" customHeight="1">
      <c r="B71" s="49"/>
      <c r="C71" s="50"/>
      <c r="D71" s="50"/>
      <c r="E71" s="50"/>
      <c r="F71" s="50"/>
      <c r="G71" s="50"/>
      <c r="H71" s="50"/>
      <c r="I71" s="123"/>
      <c r="J71" s="50"/>
      <c r="K71" s="50"/>
      <c r="L71" s="32"/>
    </row>
    <row r="72" s="1" customFormat="1" ht="24.96" customHeight="1">
      <c r="B72" s="32"/>
      <c r="C72" s="18" t="s">
        <v>101</v>
      </c>
      <c r="I72" s="106"/>
      <c r="L72" s="32"/>
    </row>
    <row r="73" s="1" customFormat="1" ht="6.96" customHeight="1">
      <c r="B73" s="32"/>
      <c r="I73" s="106"/>
      <c r="L73" s="32"/>
    </row>
    <row r="74" s="1" customFormat="1" ht="12" customHeight="1">
      <c r="B74" s="32"/>
      <c r="C74" s="26" t="s">
        <v>16</v>
      </c>
      <c r="I74" s="106"/>
      <c r="L74" s="32"/>
    </row>
    <row r="75" s="1" customFormat="1" ht="16.5" customHeight="1">
      <c r="B75" s="32"/>
      <c r="E75" s="105" t="str">
        <f>E7</f>
        <v>5.května</v>
      </c>
      <c r="F75" s="26"/>
      <c r="G75" s="26"/>
      <c r="H75" s="26"/>
      <c r="I75" s="106"/>
      <c r="L75" s="32"/>
    </row>
    <row r="76" s="1" customFormat="1" ht="12" customHeight="1">
      <c r="B76" s="32"/>
      <c r="C76" s="26" t="s">
        <v>88</v>
      </c>
      <c r="I76" s="106"/>
      <c r="L76" s="32"/>
    </row>
    <row r="77" s="1" customFormat="1" ht="16.5" customHeight="1">
      <c r="B77" s="32"/>
      <c r="E77" s="53" t="str">
        <f>E9</f>
        <v>01 - Svodidla</v>
      </c>
      <c r="F77" s="1"/>
      <c r="G77" s="1"/>
      <c r="H77" s="1"/>
      <c r="I77" s="106"/>
      <c r="L77" s="32"/>
    </row>
    <row r="78" s="1" customFormat="1" ht="6.96" customHeight="1">
      <c r="B78" s="32"/>
      <c r="I78" s="106"/>
      <c r="L78" s="32"/>
    </row>
    <row r="79" s="1" customFormat="1" ht="12" customHeight="1">
      <c r="B79" s="32"/>
      <c r="C79" s="26" t="s">
        <v>20</v>
      </c>
      <c r="F79" s="14" t="str">
        <f>F12</f>
        <v>Praha</v>
      </c>
      <c r="I79" s="107" t="s">
        <v>22</v>
      </c>
      <c r="J79" s="55" t="str">
        <f>IF(J12="","",J12)</f>
        <v>5. 6. 2019</v>
      </c>
      <c r="L79" s="32"/>
    </row>
    <row r="80" s="1" customFormat="1" ht="6.96" customHeight="1">
      <c r="B80" s="32"/>
      <c r="I80" s="106"/>
      <c r="L80" s="32"/>
    </row>
    <row r="81" s="1" customFormat="1" ht="13.65" customHeight="1">
      <c r="B81" s="32"/>
      <c r="C81" s="26" t="s">
        <v>24</v>
      </c>
      <c r="F81" s="14" t="str">
        <f>E15</f>
        <v>TSK Praha a.s.</v>
      </c>
      <c r="I81" s="107" t="s">
        <v>30</v>
      </c>
      <c r="J81" s="30" t="str">
        <f>E21</f>
        <v>AVS Projekt s.r.o.</v>
      </c>
      <c r="L81" s="32"/>
    </row>
    <row r="82" s="1" customFormat="1" ht="13.65" customHeight="1">
      <c r="B82" s="32"/>
      <c r="C82" s="26" t="s">
        <v>28</v>
      </c>
      <c r="F82" s="14" t="str">
        <f>IF(E18="","",E18)</f>
        <v>Vyplň údaj</v>
      </c>
      <c r="I82" s="107" t="s">
        <v>33</v>
      </c>
      <c r="J82" s="30" t="str">
        <f>E24</f>
        <v xml:space="preserve"> </v>
      </c>
      <c r="L82" s="32"/>
    </row>
    <row r="83" s="1" customFormat="1" ht="10.32" customHeight="1">
      <c r="B83" s="32"/>
      <c r="I83" s="106"/>
      <c r="L83" s="32"/>
    </row>
    <row r="84" s="9" customFormat="1" ht="29.28" customHeight="1">
      <c r="B84" s="138"/>
      <c r="C84" s="139" t="s">
        <v>102</v>
      </c>
      <c r="D84" s="140" t="s">
        <v>55</v>
      </c>
      <c r="E84" s="140" t="s">
        <v>51</v>
      </c>
      <c r="F84" s="140" t="s">
        <v>52</v>
      </c>
      <c r="G84" s="140" t="s">
        <v>103</v>
      </c>
      <c r="H84" s="140" t="s">
        <v>104</v>
      </c>
      <c r="I84" s="141" t="s">
        <v>105</v>
      </c>
      <c r="J84" s="140" t="s">
        <v>92</v>
      </c>
      <c r="K84" s="142" t="s">
        <v>106</v>
      </c>
      <c r="L84" s="138"/>
      <c r="M84" s="71" t="s">
        <v>1</v>
      </c>
      <c r="N84" s="72" t="s">
        <v>40</v>
      </c>
      <c r="O84" s="72" t="s">
        <v>107</v>
      </c>
      <c r="P84" s="72" t="s">
        <v>108</v>
      </c>
      <c r="Q84" s="72" t="s">
        <v>109</v>
      </c>
      <c r="R84" s="72" t="s">
        <v>110</v>
      </c>
      <c r="S84" s="72" t="s">
        <v>111</v>
      </c>
      <c r="T84" s="72" t="s">
        <v>112</v>
      </c>
      <c r="U84" s="73" t="s">
        <v>113</v>
      </c>
    </row>
    <row r="85" s="1" customFormat="1" ht="22.8" customHeight="1">
      <c r="B85" s="32"/>
      <c r="C85" s="76" t="s">
        <v>114</v>
      </c>
      <c r="I85" s="106"/>
      <c r="J85" s="143">
        <f>BK85</f>
        <v>0</v>
      </c>
      <c r="L85" s="32"/>
      <c r="M85" s="74"/>
      <c r="N85" s="58"/>
      <c r="O85" s="58"/>
      <c r="P85" s="144">
        <f>P86</f>
        <v>0</v>
      </c>
      <c r="Q85" s="58"/>
      <c r="R85" s="144">
        <f>R86</f>
        <v>3516.2400500000003</v>
      </c>
      <c r="S85" s="58"/>
      <c r="T85" s="144">
        <f>T86</f>
        <v>2801.6819999999998</v>
      </c>
      <c r="U85" s="59"/>
      <c r="AT85" s="14" t="s">
        <v>69</v>
      </c>
      <c r="AU85" s="14" t="s">
        <v>94</v>
      </c>
      <c r="BK85" s="145">
        <f>BK86</f>
        <v>0</v>
      </c>
    </row>
    <row r="86" s="10" customFormat="1" ht="25.92" customHeight="1">
      <c r="B86" s="146"/>
      <c r="D86" s="147" t="s">
        <v>69</v>
      </c>
      <c r="E86" s="148" t="s">
        <v>115</v>
      </c>
      <c r="F86" s="148" t="s">
        <v>116</v>
      </c>
      <c r="I86" s="149"/>
      <c r="J86" s="150">
        <f>BK86</f>
        <v>0</v>
      </c>
      <c r="L86" s="146"/>
      <c r="M86" s="151"/>
      <c r="N86" s="152"/>
      <c r="O86" s="152"/>
      <c r="P86" s="153">
        <f>P87+P98+P101+P103+P115</f>
        <v>0</v>
      </c>
      <c r="Q86" s="152"/>
      <c r="R86" s="153">
        <f>R87+R98+R101+R103+R115</f>
        <v>3516.2400500000003</v>
      </c>
      <c r="S86" s="152"/>
      <c r="T86" s="153">
        <f>T87+T98+T101+T103+T115</f>
        <v>2801.6819999999998</v>
      </c>
      <c r="U86" s="154"/>
      <c r="AR86" s="147" t="s">
        <v>78</v>
      </c>
      <c r="AT86" s="155" t="s">
        <v>69</v>
      </c>
      <c r="AU86" s="155" t="s">
        <v>70</v>
      </c>
      <c r="AY86" s="147" t="s">
        <v>117</v>
      </c>
      <c r="BK86" s="156">
        <f>BK87+BK98+BK101+BK103+BK115</f>
        <v>0</v>
      </c>
    </row>
    <row r="87" s="10" customFormat="1" ht="22.8" customHeight="1">
      <c r="B87" s="146"/>
      <c r="D87" s="147" t="s">
        <v>69</v>
      </c>
      <c r="E87" s="157" t="s">
        <v>78</v>
      </c>
      <c r="F87" s="157" t="s">
        <v>118</v>
      </c>
      <c r="I87" s="149"/>
      <c r="J87" s="158">
        <f>BK87</f>
        <v>0</v>
      </c>
      <c r="L87" s="146"/>
      <c r="M87" s="151"/>
      <c r="N87" s="152"/>
      <c r="O87" s="152"/>
      <c r="P87" s="153">
        <f>SUM(P88:P97)</f>
        <v>0</v>
      </c>
      <c r="Q87" s="152"/>
      <c r="R87" s="153">
        <f>SUM(R88:R97)</f>
        <v>0</v>
      </c>
      <c r="S87" s="152"/>
      <c r="T87" s="153">
        <f>SUM(T88:T97)</f>
        <v>2652.75</v>
      </c>
      <c r="U87" s="154"/>
      <c r="AR87" s="147" t="s">
        <v>78</v>
      </c>
      <c r="AT87" s="155" t="s">
        <v>69</v>
      </c>
      <c r="AU87" s="155" t="s">
        <v>78</v>
      </c>
      <c r="AY87" s="147" t="s">
        <v>117</v>
      </c>
      <c r="BK87" s="156">
        <f>SUM(BK88:BK97)</f>
        <v>0</v>
      </c>
    </row>
    <row r="88" s="1" customFormat="1" ht="16.5" customHeight="1">
      <c r="B88" s="159"/>
      <c r="C88" s="160" t="s">
        <v>119</v>
      </c>
      <c r="D88" s="160" t="s">
        <v>120</v>
      </c>
      <c r="E88" s="161" t="s">
        <v>121</v>
      </c>
      <c r="F88" s="162" t="s">
        <v>122</v>
      </c>
      <c r="G88" s="163" t="s">
        <v>123</v>
      </c>
      <c r="H88" s="164">
        <v>2500</v>
      </c>
      <c r="I88" s="165"/>
      <c r="J88" s="166">
        <f>ROUND(I88*H88,2)</f>
        <v>0</v>
      </c>
      <c r="K88" s="162" t="s">
        <v>124</v>
      </c>
      <c r="L88" s="32"/>
      <c r="M88" s="167" t="s">
        <v>1</v>
      </c>
      <c r="N88" s="168" t="s">
        <v>41</v>
      </c>
      <c r="O88" s="62"/>
      <c r="P88" s="169">
        <f>O88*H88</f>
        <v>0</v>
      </c>
      <c r="Q88" s="169">
        <v>0</v>
      </c>
      <c r="R88" s="169">
        <f>Q88*H88</f>
        <v>0</v>
      </c>
      <c r="S88" s="169">
        <v>0</v>
      </c>
      <c r="T88" s="169">
        <f>S88*H88</f>
        <v>0</v>
      </c>
      <c r="U88" s="170" t="s">
        <v>1</v>
      </c>
      <c r="AR88" s="14" t="s">
        <v>125</v>
      </c>
      <c r="AT88" s="14" t="s">
        <v>120</v>
      </c>
      <c r="AU88" s="14" t="s">
        <v>80</v>
      </c>
      <c r="AY88" s="14" t="s">
        <v>117</v>
      </c>
      <c r="BE88" s="171">
        <f>IF(N88="základní",J88,0)</f>
        <v>0</v>
      </c>
      <c r="BF88" s="171">
        <f>IF(N88="snížená",J88,0)</f>
        <v>0</v>
      </c>
      <c r="BG88" s="171">
        <f>IF(N88="zákl. přenesená",J88,0)</f>
        <v>0</v>
      </c>
      <c r="BH88" s="171">
        <f>IF(N88="sníž. přenesená",J88,0)</f>
        <v>0</v>
      </c>
      <c r="BI88" s="171">
        <f>IF(N88="nulová",J88,0)</f>
        <v>0</v>
      </c>
      <c r="BJ88" s="14" t="s">
        <v>78</v>
      </c>
      <c r="BK88" s="171">
        <f>ROUND(I88*H88,2)</f>
        <v>0</v>
      </c>
      <c r="BL88" s="14" t="s">
        <v>125</v>
      </c>
      <c r="BM88" s="14" t="s">
        <v>126</v>
      </c>
    </row>
    <row r="89" s="1" customFormat="1">
      <c r="B89" s="32"/>
      <c r="D89" s="172" t="s">
        <v>127</v>
      </c>
      <c r="F89" s="173" t="s">
        <v>128</v>
      </c>
      <c r="I89" s="106"/>
      <c r="L89" s="32"/>
      <c r="M89" s="174"/>
      <c r="N89" s="62"/>
      <c r="O89" s="62"/>
      <c r="P89" s="62"/>
      <c r="Q89" s="62"/>
      <c r="R89" s="62"/>
      <c r="S89" s="62"/>
      <c r="T89" s="62"/>
      <c r="U89" s="63"/>
      <c r="AT89" s="14" t="s">
        <v>127</v>
      </c>
      <c r="AU89" s="14" t="s">
        <v>80</v>
      </c>
    </row>
    <row r="90" s="1" customFormat="1" ht="16.5" customHeight="1">
      <c r="B90" s="159"/>
      <c r="C90" s="160" t="s">
        <v>80</v>
      </c>
      <c r="D90" s="160" t="s">
        <v>120</v>
      </c>
      <c r="E90" s="161" t="s">
        <v>129</v>
      </c>
      <c r="F90" s="162" t="s">
        <v>130</v>
      </c>
      <c r="G90" s="163" t="s">
        <v>123</v>
      </c>
      <c r="H90" s="164">
        <v>5305.5</v>
      </c>
      <c r="I90" s="165"/>
      <c r="J90" s="166">
        <f>ROUND(I90*H90,2)</f>
        <v>0</v>
      </c>
      <c r="K90" s="162" t="s">
        <v>124</v>
      </c>
      <c r="L90" s="32"/>
      <c r="M90" s="167" t="s">
        <v>1</v>
      </c>
      <c r="N90" s="168" t="s">
        <v>41</v>
      </c>
      <c r="O90" s="62"/>
      <c r="P90" s="169">
        <f>O90*H90</f>
        <v>0</v>
      </c>
      <c r="Q90" s="169">
        <v>0</v>
      </c>
      <c r="R90" s="169">
        <f>Q90*H90</f>
        <v>0</v>
      </c>
      <c r="S90" s="169">
        <v>0.5</v>
      </c>
      <c r="T90" s="169">
        <f>S90*H90</f>
        <v>2652.75</v>
      </c>
      <c r="U90" s="170" t="s">
        <v>1</v>
      </c>
      <c r="AR90" s="14" t="s">
        <v>125</v>
      </c>
      <c r="AT90" s="14" t="s">
        <v>120</v>
      </c>
      <c r="AU90" s="14" t="s">
        <v>80</v>
      </c>
      <c r="AY90" s="14" t="s">
        <v>117</v>
      </c>
      <c r="BE90" s="171">
        <f>IF(N90="základní",J90,0)</f>
        <v>0</v>
      </c>
      <c r="BF90" s="171">
        <f>IF(N90="snížená",J90,0)</f>
        <v>0</v>
      </c>
      <c r="BG90" s="171">
        <f>IF(N90="zákl. přenesená",J90,0)</f>
        <v>0</v>
      </c>
      <c r="BH90" s="171">
        <f>IF(N90="sníž. přenesená",J90,0)</f>
        <v>0</v>
      </c>
      <c r="BI90" s="171">
        <f>IF(N90="nulová",J90,0)</f>
        <v>0</v>
      </c>
      <c r="BJ90" s="14" t="s">
        <v>78</v>
      </c>
      <c r="BK90" s="171">
        <f>ROUND(I90*H90,2)</f>
        <v>0</v>
      </c>
      <c r="BL90" s="14" t="s">
        <v>125</v>
      </c>
      <c r="BM90" s="14" t="s">
        <v>131</v>
      </c>
    </row>
    <row r="91" s="1" customFormat="1">
      <c r="B91" s="32"/>
      <c r="D91" s="172" t="s">
        <v>127</v>
      </c>
      <c r="F91" s="173" t="s">
        <v>132</v>
      </c>
      <c r="I91" s="106"/>
      <c r="L91" s="32"/>
      <c r="M91" s="174"/>
      <c r="N91" s="62"/>
      <c r="O91" s="62"/>
      <c r="P91" s="62"/>
      <c r="Q91" s="62"/>
      <c r="R91" s="62"/>
      <c r="S91" s="62"/>
      <c r="T91" s="62"/>
      <c r="U91" s="63"/>
      <c r="AT91" s="14" t="s">
        <v>127</v>
      </c>
      <c r="AU91" s="14" t="s">
        <v>80</v>
      </c>
    </row>
    <row r="92" s="11" customFormat="1">
      <c r="B92" s="175"/>
      <c r="D92" s="172" t="s">
        <v>133</v>
      </c>
      <c r="E92" s="176" t="s">
        <v>1</v>
      </c>
      <c r="F92" s="177" t="s">
        <v>134</v>
      </c>
      <c r="H92" s="178">
        <v>5305.5</v>
      </c>
      <c r="I92" s="179"/>
      <c r="L92" s="175"/>
      <c r="M92" s="180"/>
      <c r="N92" s="181"/>
      <c r="O92" s="181"/>
      <c r="P92" s="181"/>
      <c r="Q92" s="181"/>
      <c r="R92" s="181"/>
      <c r="S92" s="181"/>
      <c r="T92" s="181"/>
      <c r="U92" s="182"/>
      <c r="AT92" s="176" t="s">
        <v>133</v>
      </c>
      <c r="AU92" s="176" t="s">
        <v>80</v>
      </c>
      <c r="AV92" s="11" t="s">
        <v>80</v>
      </c>
      <c r="AW92" s="11" t="s">
        <v>32</v>
      </c>
      <c r="AX92" s="11" t="s">
        <v>78</v>
      </c>
      <c r="AY92" s="176" t="s">
        <v>117</v>
      </c>
    </row>
    <row r="93" s="1" customFormat="1" ht="16.5" customHeight="1">
      <c r="B93" s="159"/>
      <c r="C93" s="160" t="s">
        <v>135</v>
      </c>
      <c r="D93" s="160" t="s">
        <v>120</v>
      </c>
      <c r="E93" s="161" t="s">
        <v>136</v>
      </c>
      <c r="F93" s="162" t="s">
        <v>137</v>
      </c>
      <c r="G93" s="163" t="s">
        <v>138</v>
      </c>
      <c r="H93" s="164">
        <v>1591.6500000000001</v>
      </c>
      <c r="I93" s="165"/>
      <c r="J93" s="166">
        <f>ROUND(I93*H93,2)</f>
        <v>0</v>
      </c>
      <c r="K93" s="162" t="s">
        <v>124</v>
      </c>
      <c r="L93" s="32"/>
      <c r="M93" s="167" t="s">
        <v>1</v>
      </c>
      <c r="N93" s="168" t="s">
        <v>41</v>
      </c>
      <c r="O93" s="62"/>
      <c r="P93" s="169">
        <f>O93*H93</f>
        <v>0</v>
      </c>
      <c r="Q93" s="169">
        <v>0</v>
      </c>
      <c r="R93" s="169">
        <f>Q93*H93</f>
        <v>0</v>
      </c>
      <c r="S93" s="169">
        <v>0</v>
      </c>
      <c r="T93" s="169">
        <f>S93*H93</f>
        <v>0</v>
      </c>
      <c r="U93" s="170" t="s">
        <v>1</v>
      </c>
      <c r="AR93" s="14" t="s">
        <v>125</v>
      </c>
      <c r="AT93" s="14" t="s">
        <v>120</v>
      </c>
      <c r="AU93" s="14" t="s">
        <v>80</v>
      </c>
      <c r="AY93" s="14" t="s">
        <v>117</v>
      </c>
      <c r="BE93" s="171">
        <f>IF(N93="základní",J93,0)</f>
        <v>0</v>
      </c>
      <c r="BF93" s="171">
        <f>IF(N93="snížená",J93,0)</f>
        <v>0</v>
      </c>
      <c r="BG93" s="171">
        <f>IF(N93="zákl. přenesená",J93,0)</f>
        <v>0</v>
      </c>
      <c r="BH93" s="171">
        <f>IF(N93="sníž. přenesená",J93,0)</f>
        <v>0</v>
      </c>
      <c r="BI93" s="171">
        <f>IF(N93="nulová",J93,0)</f>
        <v>0</v>
      </c>
      <c r="BJ93" s="14" t="s">
        <v>78</v>
      </c>
      <c r="BK93" s="171">
        <f>ROUND(I93*H93,2)</f>
        <v>0</v>
      </c>
      <c r="BL93" s="14" t="s">
        <v>125</v>
      </c>
      <c r="BM93" s="14" t="s">
        <v>139</v>
      </c>
    </row>
    <row r="94" s="1" customFormat="1">
      <c r="B94" s="32"/>
      <c r="D94" s="172" t="s">
        <v>127</v>
      </c>
      <c r="F94" s="173" t="s">
        <v>140</v>
      </c>
      <c r="I94" s="106"/>
      <c r="L94" s="32"/>
      <c r="M94" s="174"/>
      <c r="N94" s="62"/>
      <c r="O94" s="62"/>
      <c r="P94" s="62"/>
      <c r="Q94" s="62"/>
      <c r="R94" s="62"/>
      <c r="S94" s="62"/>
      <c r="T94" s="62"/>
      <c r="U94" s="63"/>
      <c r="AT94" s="14" t="s">
        <v>127</v>
      </c>
      <c r="AU94" s="14" t="s">
        <v>80</v>
      </c>
    </row>
    <row r="95" s="11" customFormat="1">
      <c r="B95" s="175"/>
      <c r="D95" s="172" t="s">
        <v>133</v>
      </c>
      <c r="E95" s="176" t="s">
        <v>1</v>
      </c>
      <c r="F95" s="177" t="s">
        <v>141</v>
      </c>
      <c r="H95" s="178">
        <v>1591.6500000000001</v>
      </c>
      <c r="I95" s="179"/>
      <c r="L95" s="175"/>
      <c r="M95" s="180"/>
      <c r="N95" s="181"/>
      <c r="O95" s="181"/>
      <c r="P95" s="181"/>
      <c r="Q95" s="181"/>
      <c r="R95" s="181"/>
      <c r="S95" s="181"/>
      <c r="T95" s="181"/>
      <c r="U95" s="182"/>
      <c r="AT95" s="176" t="s">
        <v>133</v>
      </c>
      <c r="AU95" s="176" t="s">
        <v>80</v>
      </c>
      <c r="AV95" s="11" t="s">
        <v>80</v>
      </c>
      <c r="AW95" s="11" t="s">
        <v>32</v>
      </c>
      <c r="AX95" s="11" t="s">
        <v>78</v>
      </c>
      <c r="AY95" s="176" t="s">
        <v>117</v>
      </c>
    </row>
    <row r="96" s="1" customFormat="1" ht="16.5" customHeight="1">
      <c r="B96" s="159"/>
      <c r="C96" s="160" t="s">
        <v>142</v>
      </c>
      <c r="D96" s="160" t="s">
        <v>120</v>
      </c>
      <c r="E96" s="161" t="s">
        <v>143</v>
      </c>
      <c r="F96" s="162" t="s">
        <v>144</v>
      </c>
      <c r="G96" s="163" t="s">
        <v>123</v>
      </c>
      <c r="H96" s="164">
        <v>5305.5</v>
      </c>
      <c r="I96" s="165"/>
      <c r="J96" s="166">
        <f>ROUND(I96*H96,2)</f>
        <v>0</v>
      </c>
      <c r="K96" s="162" t="s">
        <v>124</v>
      </c>
      <c r="L96" s="32"/>
      <c r="M96" s="167" t="s">
        <v>1</v>
      </c>
      <c r="N96" s="168" t="s">
        <v>41</v>
      </c>
      <c r="O96" s="62"/>
      <c r="P96" s="169">
        <f>O96*H96</f>
        <v>0</v>
      </c>
      <c r="Q96" s="169">
        <v>0</v>
      </c>
      <c r="R96" s="169">
        <f>Q96*H96</f>
        <v>0</v>
      </c>
      <c r="S96" s="169">
        <v>0</v>
      </c>
      <c r="T96" s="169">
        <f>S96*H96</f>
        <v>0</v>
      </c>
      <c r="U96" s="170" t="s">
        <v>1</v>
      </c>
      <c r="AR96" s="14" t="s">
        <v>125</v>
      </c>
      <c r="AT96" s="14" t="s">
        <v>120</v>
      </c>
      <c r="AU96" s="14" t="s">
        <v>80</v>
      </c>
      <c r="AY96" s="14" t="s">
        <v>117</v>
      </c>
      <c r="BE96" s="171">
        <f>IF(N96="základní",J96,0)</f>
        <v>0</v>
      </c>
      <c r="BF96" s="171">
        <f>IF(N96="snížená",J96,0)</f>
        <v>0</v>
      </c>
      <c r="BG96" s="171">
        <f>IF(N96="zákl. přenesená",J96,0)</f>
        <v>0</v>
      </c>
      <c r="BH96" s="171">
        <f>IF(N96="sníž. přenesená",J96,0)</f>
        <v>0</v>
      </c>
      <c r="BI96" s="171">
        <f>IF(N96="nulová",J96,0)</f>
        <v>0</v>
      </c>
      <c r="BJ96" s="14" t="s">
        <v>78</v>
      </c>
      <c r="BK96" s="171">
        <f>ROUND(I96*H96,2)</f>
        <v>0</v>
      </c>
      <c r="BL96" s="14" t="s">
        <v>125</v>
      </c>
      <c r="BM96" s="14" t="s">
        <v>145</v>
      </c>
    </row>
    <row r="97" s="1" customFormat="1">
      <c r="B97" s="32"/>
      <c r="D97" s="172" t="s">
        <v>127</v>
      </c>
      <c r="F97" s="173" t="s">
        <v>146</v>
      </c>
      <c r="I97" s="106"/>
      <c r="L97" s="32"/>
      <c r="M97" s="174"/>
      <c r="N97" s="62"/>
      <c r="O97" s="62"/>
      <c r="P97" s="62"/>
      <c r="Q97" s="62"/>
      <c r="R97" s="62"/>
      <c r="S97" s="62"/>
      <c r="T97" s="62"/>
      <c r="U97" s="63"/>
      <c r="AT97" s="14" t="s">
        <v>127</v>
      </c>
      <c r="AU97" s="14" t="s">
        <v>80</v>
      </c>
    </row>
    <row r="98" s="10" customFormat="1" ht="22.8" customHeight="1">
      <c r="B98" s="146"/>
      <c r="D98" s="147" t="s">
        <v>69</v>
      </c>
      <c r="E98" s="157" t="s">
        <v>125</v>
      </c>
      <c r="F98" s="157" t="s">
        <v>147</v>
      </c>
      <c r="I98" s="149"/>
      <c r="J98" s="158">
        <f>BK98</f>
        <v>0</v>
      </c>
      <c r="L98" s="146"/>
      <c r="M98" s="151"/>
      <c r="N98" s="152"/>
      <c r="O98" s="152"/>
      <c r="P98" s="153">
        <f>SUM(P99:P100)</f>
        <v>0</v>
      </c>
      <c r="Q98" s="152"/>
      <c r="R98" s="153">
        <f>SUM(R99:R100)</f>
        <v>993.72014999999999</v>
      </c>
      <c r="S98" s="152"/>
      <c r="T98" s="153">
        <f>SUM(T99:T100)</f>
        <v>0</v>
      </c>
      <c r="U98" s="154"/>
      <c r="AR98" s="147" t="s">
        <v>78</v>
      </c>
      <c r="AT98" s="155" t="s">
        <v>69</v>
      </c>
      <c r="AU98" s="155" t="s">
        <v>78</v>
      </c>
      <c r="AY98" s="147" t="s">
        <v>117</v>
      </c>
      <c r="BK98" s="156">
        <f>SUM(BK99:BK100)</f>
        <v>0</v>
      </c>
    </row>
    <row r="99" s="1" customFormat="1" ht="16.5" customHeight="1">
      <c r="B99" s="159"/>
      <c r="C99" s="160" t="s">
        <v>148</v>
      </c>
      <c r="D99" s="160" t="s">
        <v>120</v>
      </c>
      <c r="E99" s="161" t="s">
        <v>149</v>
      </c>
      <c r="F99" s="162" t="s">
        <v>150</v>
      </c>
      <c r="G99" s="163" t="s">
        <v>123</v>
      </c>
      <c r="H99" s="164">
        <v>5305.5</v>
      </c>
      <c r="I99" s="165"/>
      <c r="J99" s="166">
        <f>ROUND(I99*H99,2)</f>
        <v>0</v>
      </c>
      <c r="K99" s="162" t="s">
        <v>1</v>
      </c>
      <c r="L99" s="32"/>
      <c r="M99" s="167" t="s">
        <v>1</v>
      </c>
      <c r="N99" s="168" t="s">
        <v>41</v>
      </c>
      <c r="O99" s="62"/>
      <c r="P99" s="169">
        <f>O99*H99</f>
        <v>0</v>
      </c>
      <c r="Q99" s="169">
        <v>0.18729999999999999</v>
      </c>
      <c r="R99" s="169">
        <f>Q99*H99</f>
        <v>993.72014999999999</v>
      </c>
      <c r="S99" s="169">
        <v>0</v>
      </c>
      <c r="T99" s="169">
        <f>S99*H99</f>
        <v>0</v>
      </c>
      <c r="U99" s="170" t="s">
        <v>1</v>
      </c>
      <c r="AR99" s="14" t="s">
        <v>125</v>
      </c>
      <c r="AT99" s="14" t="s">
        <v>120</v>
      </c>
      <c r="AU99" s="14" t="s">
        <v>80</v>
      </c>
      <c r="AY99" s="14" t="s">
        <v>117</v>
      </c>
      <c r="BE99" s="171">
        <f>IF(N99="základní",J99,0)</f>
        <v>0</v>
      </c>
      <c r="BF99" s="171">
        <f>IF(N99="snížená",J99,0)</f>
        <v>0</v>
      </c>
      <c r="BG99" s="171">
        <f>IF(N99="zákl. přenesená",J99,0)</f>
        <v>0</v>
      </c>
      <c r="BH99" s="171">
        <f>IF(N99="sníž. přenesená",J99,0)</f>
        <v>0</v>
      </c>
      <c r="BI99" s="171">
        <f>IF(N99="nulová",J99,0)</f>
        <v>0</v>
      </c>
      <c r="BJ99" s="14" t="s">
        <v>78</v>
      </c>
      <c r="BK99" s="171">
        <f>ROUND(I99*H99,2)</f>
        <v>0</v>
      </c>
      <c r="BL99" s="14" t="s">
        <v>125</v>
      </c>
      <c r="BM99" s="14" t="s">
        <v>151</v>
      </c>
    </row>
    <row r="100" s="1" customFormat="1">
      <c r="B100" s="32"/>
      <c r="D100" s="172" t="s">
        <v>127</v>
      </c>
      <c r="F100" s="173" t="s">
        <v>152</v>
      </c>
      <c r="I100" s="106"/>
      <c r="L100" s="32"/>
      <c r="M100" s="174"/>
      <c r="N100" s="62"/>
      <c r="O100" s="62"/>
      <c r="P100" s="62"/>
      <c r="Q100" s="62"/>
      <c r="R100" s="62"/>
      <c r="S100" s="62"/>
      <c r="T100" s="62"/>
      <c r="U100" s="63"/>
      <c r="AT100" s="14" t="s">
        <v>127</v>
      </c>
      <c r="AU100" s="14" t="s">
        <v>80</v>
      </c>
    </row>
    <row r="101" s="10" customFormat="1" ht="22.8" customHeight="1">
      <c r="B101" s="146"/>
      <c r="D101" s="147" t="s">
        <v>69</v>
      </c>
      <c r="E101" s="157" t="s">
        <v>153</v>
      </c>
      <c r="F101" s="157" t="s">
        <v>154</v>
      </c>
      <c r="I101" s="149"/>
      <c r="J101" s="158">
        <f>BK101</f>
        <v>0</v>
      </c>
      <c r="L101" s="146"/>
      <c r="M101" s="151"/>
      <c r="N101" s="152"/>
      <c r="O101" s="152"/>
      <c r="P101" s="153">
        <f>P102</f>
        <v>0</v>
      </c>
      <c r="Q101" s="152"/>
      <c r="R101" s="153">
        <f>R102</f>
        <v>0</v>
      </c>
      <c r="S101" s="152"/>
      <c r="T101" s="153">
        <f>T102</f>
        <v>0</v>
      </c>
      <c r="U101" s="154"/>
      <c r="AR101" s="147" t="s">
        <v>78</v>
      </c>
      <c r="AT101" s="155" t="s">
        <v>69</v>
      </c>
      <c r="AU101" s="155" t="s">
        <v>78</v>
      </c>
      <c r="AY101" s="147" t="s">
        <v>117</v>
      </c>
      <c r="BK101" s="156">
        <f>BK102</f>
        <v>0</v>
      </c>
    </row>
    <row r="102" s="1" customFormat="1" ht="16.5" customHeight="1">
      <c r="B102" s="159"/>
      <c r="C102" s="160" t="s">
        <v>125</v>
      </c>
      <c r="D102" s="160" t="s">
        <v>120</v>
      </c>
      <c r="E102" s="161" t="s">
        <v>155</v>
      </c>
      <c r="F102" s="162" t="s">
        <v>156</v>
      </c>
      <c r="G102" s="163" t="s">
        <v>123</v>
      </c>
      <c r="H102" s="164">
        <v>5305.5</v>
      </c>
      <c r="I102" s="165"/>
      <c r="J102" s="166">
        <f>ROUND(I102*H102,2)</f>
        <v>0</v>
      </c>
      <c r="K102" s="162" t="s">
        <v>124</v>
      </c>
      <c r="L102" s="32"/>
      <c r="M102" s="167" t="s">
        <v>1</v>
      </c>
      <c r="N102" s="168" t="s">
        <v>41</v>
      </c>
      <c r="O102" s="62"/>
      <c r="P102" s="169">
        <f>O102*H102</f>
        <v>0</v>
      </c>
      <c r="Q102" s="169">
        <v>0</v>
      </c>
      <c r="R102" s="169">
        <f>Q102*H102</f>
        <v>0</v>
      </c>
      <c r="S102" s="169">
        <v>0</v>
      </c>
      <c r="T102" s="169">
        <f>S102*H102</f>
        <v>0</v>
      </c>
      <c r="U102" s="170" t="s">
        <v>1</v>
      </c>
      <c r="AR102" s="14" t="s">
        <v>125</v>
      </c>
      <c r="AT102" s="14" t="s">
        <v>120</v>
      </c>
      <c r="AU102" s="14" t="s">
        <v>80</v>
      </c>
      <c r="AY102" s="14" t="s">
        <v>117</v>
      </c>
      <c r="BE102" s="171">
        <f>IF(N102="základní",J102,0)</f>
        <v>0</v>
      </c>
      <c r="BF102" s="171">
        <f>IF(N102="snížená",J102,0)</f>
        <v>0</v>
      </c>
      <c r="BG102" s="171">
        <f>IF(N102="zákl. přenesená",J102,0)</f>
        <v>0</v>
      </c>
      <c r="BH102" s="171">
        <f>IF(N102="sníž. přenesená",J102,0)</f>
        <v>0</v>
      </c>
      <c r="BI102" s="171">
        <f>IF(N102="nulová",J102,0)</f>
        <v>0</v>
      </c>
      <c r="BJ102" s="14" t="s">
        <v>78</v>
      </c>
      <c r="BK102" s="171">
        <f>ROUND(I102*H102,2)</f>
        <v>0</v>
      </c>
      <c r="BL102" s="14" t="s">
        <v>125</v>
      </c>
      <c r="BM102" s="14" t="s">
        <v>157</v>
      </c>
    </row>
    <row r="103" s="10" customFormat="1" ht="22.8" customHeight="1">
      <c r="B103" s="146"/>
      <c r="D103" s="147" t="s">
        <v>69</v>
      </c>
      <c r="E103" s="157" t="s">
        <v>158</v>
      </c>
      <c r="F103" s="157" t="s">
        <v>159</v>
      </c>
      <c r="I103" s="149"/>
      <c r="J103" s="158">
        <f>BK103</f>
        <v>0</v>
      </c>
      <c r="L103" s="146"/>
      <c r="M103" s="151"/>
      <c r="N103" s="152"/>
      <c r="O103" s="152"/>
      <c r="P103" s="153">
        <f>SUM(P104:P114)</f>
        <v>0</v>
      </c>
      <c r="Q103" s="152"/>
      <c r="R103" s="153">
        <f>SUM(R104:R114)</f>
        <v>2522.5199000000002</v>
      </c>
      <c r="S103" s="152"/>
      <c r="T103" s="153">
        <f>SUM(T104:T114)</f>
        <v>148.93200000000002</v>
      </c>
      <c r="U103" s="154"/>
      <c r="AR103" s="147" t="s">
        <v>78</v>
      </c>
      <c r="AT103" s="155" t="s">
        <v>69</v>
      </c>
      <c r="AU103" s="155" t="s">
        <v>78</v>
      </c>
      <c r="AY103" s="147" t="s">
        <v>117</v>
      </c>
      <c r="BK103" s="156">
        <f>SUM(BK104:BK114)</f>
        <v>0</v>
      </c>
    </row>
    <row r="104" s="1" customFormat="1" ht="16.5" customHeight="1">
      <c r="B104" s="159"/>
      <c r="C104" s="160" t="s">
        <v>160</v>
      </c>
      <c r="D104" s="160" t="s">
        <v>120</v>
      </c>
      <c r="E104" s="161" t="s">
        <v>161</v>
      </c>
      <c r="F104" s="162" t="s">
        <v>162</v>
      </c>
      <c r="G104" s="163" t="s">
        <v>163</v>
      </c>
      <c r="H104" s="164">
        <v>100</v>
      </c>
      <c r="I104" s="165"/>
      <c r="J104" s="166">
        <f>ROUND(I104*H104,2)</f>
        <v>0</v>
      </c>
      <c r="K104" s="162" t="s">
        <v>1</v>
      </c>
      <c r="L104" s="32"/>
      <c r="M104" s="167" t="s">
        <v>1</v>
      </c>
      <c r="N104" s="168" t="s">
        <v>41</v>
      </c>
      <c r="O104" s="62"/>
      <c r="P104" s="169">
        <f>O104*H104</f>
        <v>0</v>
      </c>
      <c r="Q104" s="169">
        <v>0.064100000000000004</v>
      </c>
      <c r="R104" s="169">
        <f>Q104*H104</f>
        <v>6.4100000000000001</v>
      </c>
      <c r="S104" s="169">
        <v>0</v>
      </c>
      <c r="T104" s="169">
        <f>S104*H104</f>
        <v>0</v>
      </c>
      <c r="U104" s="170" t="s">
        <v>1</v>
      </c>
      <c r="AR104" s="14" t="s">
        <v>125</v>
      </c>
      <c r="AT104" s="14" t="s">
        <v>120</v>
      </c>
      <c r="AU104" s="14" t="s">
        <v>80</v>
      </c>
      <c r="AY104" s="14" t="s">
        <v>117</v>
      </c>
      <c r="BE104" s="171">
        <f>IF(N104="základní",J104,0)</f>
        <v>0</v>
      </c>
      <c r="BF104" s="171">
        <f>IF(N104="snížená",J104,0)</f>
        <v>0</v>
      </c>
      <c r="BG104" s="171">
        <f>IF(N104="zákl. přenesená",J104,0)</f>
        <v>0</v>
      </c>
      <c r="BH104" s="171">
        <f>IF(N104="sníž. přenesená",J104,0)</f>
        <v>0</v>
      </c>
      <c r="BI104" s="171">
        <f>IF(N104="nulová",J104,0)</f>
        <v>0</v>
      </c>
      <c r="BJ104" s="14" t="s">
        <v>78</v>
      </c>
      <c r="BK104" s="171">
        <f>ROUND(I104*H104,2)</f>
        <v>0</v>
      </c>
      <c r="BL104" s="14" t="s">
        <v>125</v>
      </c>
      <c r="BM104" s="14" t="s">
        <v>164</v>
      </c>
    </row>
    <row r="105" s="1" customFormat="1">
      <c r="B105" s="32"/>
      <c r="D105" s="172" t="s">
        <v>127</v>
      </c>
      <c r="F105" s="173" t="s">
        <v>165</v>
      </c>
      <c r="I105" s="106"/>
      <c r="L105" s="32"/>
      <c r="M105" s="174"/>
      <c r="N105" s="62"/>
      <c r="O105" s="62"/>
      <c r="P105" s="62"/>
      <c r="Q105" s="62"/>
      <c r="R105" s="62"/>
      <c r="S105" s="62"/>
      <c r="T105" s="62"/>
      <c r="U105" s="63"/>
      <c r="AT105" s="14" t="s">
        <v>127</v>
      </c>
      <c r="AU105" s="14" t="s">
        <v>80</v>
      </c>
    </row>
    <row r="106" s="1" customFormat="1" ht="16.5" customHeight="1">
      <c r="B106" s="159"/>
      <c r="C106" s="160" t="s">
        <v>166</v>
      </c>
      <c r="D106" s="160" t="s">
        <v>120</v>
      </c>
      <c r="E106" s="161" t="s">
        <v>167</v>
      </c>
      <c r="F106" s="162" t="s">
        <v>168</v>
      </c>
      <c r="G106" s="163" t="s">
        <v>163</v>
      </c>
      <c r="H106" s="164">
        <v>110</v>
      </c>
      <c r="I106" s="165"/>
      <c r="J106" s="166">
        <f>ROUND(I106*H106,2)</f>
        <v>0</v>
      </c>
      <c r="K106" s="162" t="s">
        <v>124</v>
      </c>
      <c r="L106" s="32"/>
      <c r="M106" s="167" t="s">
        <v>1</v>
      </c>
      <c r="N106" s="168" t="s">
        <v>41</v>
      </c>
      <c r="O106" s="62"/>
      <c r="P106" s="169">
        <f>O106*H106</f>
        <v>0</v>
      </c>
      <c r="Q106" s="169">
        <v>0.044699999999999997</v>
      </c>
      <c r="R106" s="169">
        <f>Q106*H106</f>
        <v>4.9169999999999998</v>
      </c>
      <c r="S106" s="169">
        <v>0</v>
      </c>
      <c r="T106" s="169">
        <f>S106*H106</f>
        <v>0</v>
      </c>
      <c r="U106" s="170" t="s">
        <v>1</v>
      </c>
      <c r="AR106" s="14" t="s">
        <v>125</v>
      </c>
      <c r="AT106" s="14" t="s">
        <v>120</v>
      </c>
      <c r="AU106" s="14" t="s">
        <v>80</v>
      </c>
      <c r="AY106" s="14" t="s">
        <v>117</v>
      </c>
      <c r="BE106" s="171">
        <f>IF(N106="základní",J106,0)</f>
        <v>0</v>
      </c>
      <c r="BF106" s="171">
        <f>IF(N106="snížená",J106,0)</f>
        <v>0</v>
      </c>
      <c r="BG106" s="171">
        <f>IF(N106="zákl. přenesená",J106,0)</f>
        <v>0</v>
      </c>
      <c r="BH106" s="171">
        <f>IF(N106="sníž. přenesená",J106,0)</f>
        <v>0</v>
      </c>
      <c r="BI106" s="171">
        <f>IF(N106="nulová",J106,0)</f>
        <v>0</v>
      </c>
      <c r="BJ106" s="14" t="s">
        <v>78</v>
      </c>
      <c r="BK106" s="171">
        <f>ROUND(I106*H106,2)</f>
        <v>0</v>
      </c>
      <c r="BL106" s="14" t="s">
        <v>125</v>
      </c>
      <c r="BM106" s="14" t="s">
        <v>169</v>
      </c>
    </row>
    <row r="107" s="1" customFormat="1">
      <c r="B107" s="32"/>
      <c r="D107" s="172" t="s">
        <v>127</v>
      </c>
      <c r="F107" s="173" t="s">
        <v>170</v>
      </c>
      <c r="I107" s="106"/>
      <c r="L107" s="32"/>
      <c r="M107" s="174"/>
      <c r="N107" s="62"/>
      <c r="O107" s="62"/>
      <c r="P107" s="62"/>
      <c r="Q107" s="62"/>
      <c r="R107" s="62"/>
      <c r="S107" s="62"/>
      <c r="T107" s="62"/>
      <c r="U107" s="63"/>
      <c r="AT107" s="14" t="s">
        <v>127</v>
      </c>
      <c r="AU107" s="14" t="s">
        <v>80</v>
      </c>
    </row>
    <row r="108" s="11" customFormat="1">
      <c r="B108" s="175"/>
      <c r="D108" s="172" t="s">
        <v>133</v>
      </c>
      <c r="E108" s="176" t="s">
        <v>1</v>
      </c>
      <c r="F108" s="177" t="s">
        <v>171</v>
      </c>
      <c r="H108" s="178">
        <v>110</v>
      </c>
      <c r="I108" s="179"/>
      <c r="L108" s="175"/>
      <c r="M108" s="180"/>
      <c r="N108" s="181"/>
      <c r="O108" s="181"/>
      <c r="P108" s="181"/>
      <c r="Q108" s="181"/>
      <c r="R108" s="181"/>
      <c r="S108" s="181"/>
      <c r="T108" s="181"/>
      <c r="U108" s="182"/>
      <c r="AT108" s="176" t="s">
        <v>133</v>
      </c>
      <c r="AU108" s="176" t="s">
        <v>80</v>
      </c>
      <c r="AV108" s="11" t="s">
        <v>80</v>
      </c>
      <c r="AW108" s="11" t="s">
        <v>32</v>
      </c>
      <c r="AX108" s="11" t="s">
        <v>78</v>
      </c>
      <c r="AY108" s="176" t="s">
        <v>117</v>
      </c>
    </row>
    <row r="109" s="1" customFormat="1" ht="16.5" customHeight="1">
      <c r="B109" s="159"/>
      <c r="C109" s="160" t="s">
        <v>172</v>
      </c>
      <c r="D109" s="160" t="s">
        <v>120</v>
      </c>
      <c r="E109" s="161" t="s">
        <v>173</v>
      </c>
      <c r="F109" s="162" t="s">
        <v>174</v>
      </c>
      <c r="G109" s="163" t="s">
        <v>163</v>
      </c>
      <c r="H109" s="164">
        <v>3336</v>
      </c>
      <c r="I109" s="165"/>
      <c r="J109" s="166">
        <f>ROUND(I109*H109,2)</f>
        <v>0</v>
      </c>
      <c r="K109" s="162" t="s">
        <v>124</v>
      </c>
      <c r="L109" s="32"/>
      <c r="M109" s="167" t="s">
        <v>1</v>
      </c>
      <c r="N109" s="168" t="s">
        <v>41</v>
      </c>
      <c r="O109" s="62"/>
      <c r="P109" s="169">
        <f>O109*H109</f>
        <v>0</v>
      </c>
      <c r="Q109" s="169">
        <v>0.75266</v>
      </c>
      <c r="R109" s="169">
        <f>Q109*H109</f>
        <v>2510.8737599999999</v>
      </c>
      <c r="S109" s="169">
        <v>0</v>
      </c>
      <c r="T109" s="169">
        <f>S109*H109</f>
        <v>0</v>
      </c>
      <c r="U109" s="170" t="s">
        <v>1</v>
      </c>
      <c r="AR109" s="14" t="s">
        <v>125</v>
      </c>
      <c r="AT109" s="14" t="s">
        <v>120</v>
      </c>
      <c r="AU109" s="14" t="s">
        <v>80</v>
      </c>
      <c r="AY109" s="14" t="s">
        <v>117</v>
      </c>
      <c r="BE109" s="171">
        <f>IF(N109="základní",J109,0)</f>
        <v>0</v>
      </c>
      <c r="BF109" s="171">
        <f>IF(N109="snížená",J109,0)</f>
        <v>0</v>
      </c>
      <c r="BG109" s="171">
        <f>IF(N109="zákl. přenesená",J109,0)</f>
        <v>0</v>
      </c>
      <c r="BH109" s="171">
        <f>IF(N109="sníž. přenesená",J109,0)</f>
        <v>0</v>
      </c>
      <c r="BI109" s="171">
        <f>IF(N109="nulová",J109,0)</f>
        <v>0</v>
      </c>
      <c r="BJ109" s="14" t="s">
        <v>78</v>
      </c>
      <c r="BK109" s="171">
        <f>ROUND(I109*H109,2)</f>
        <v>0</v>
      </c>
      <c r="BL109" s="14" t="s">
        <v>125</v>
      </c>
      <c r="BM109" s="14" t="s">
        <v>175</v>
      </c>
    </row>
    <row r="110" s="1" customFormat="1">
      <c r="B110" s="32"/>
      <c r="D110" s="172" t="s">
        <v>127</v>
      </c>
      <c r="F110" s="173" t="s">
        <v>176</v>
      </c>
      <c r="I110" s="106"/>
      <c r="L110" s="32"/>
      <c r="M110" s="174"/>
      <c r="N110" s="62"/>
      <c r="O110" s="62"/>
      <c r="P110" s="62"/>
      <c r="Q110" s="62"/>
      <c r="R110" s="62"/>
      <c r="S110" s="62"/>
      <c r="T110" s="62"/>
      <c r="U110" s="63"/>
      <c r="AT110" s="14" t="s">
        <v>127</v>
      </c>
      <c r="AU110" s="14" t="s">
        <v>80</v>
      </c>
    </row>
    <row r="111" s="11" customFormat="1">
      <c r="B111" s="175"/>
      <c r="D111" s="172" t="s">
        <v>133</v>
      </c>
      <c r="E111" s="176" t="s">
        <v>1</v>
      </c>
      <c r="F111" s="177" t="s">
        <v>177</v>
      </c>
      <c r="H111" s="178">
        <v>3336</v>
      </c>
      <c r="I111" s="179"/>
      <c r="L111" s="175"/>
      <c r="M111" s="180"/>
      <c r="N111" s="181"/>
      <c r="O111" s="181"/>
      <c r="P111" s="181"/>
      <c r="Q111" s="181"/>
      <c r="R111" s="181"/>
      <c r="S111" s="181"/>
      <c r="T111" s="181"/>
      <c r="U111" s="182"/>
      <c r="AT111" s="176" t="s">
        <v>133</v>
      </c>
      <c r="AU111" s="176" t="s">
        <v>80</v>
      </c>
      <c r="AV111" s="11" t="s">
        <v>80</v>
      </c>
      <c r="AW111" s="11" t="s">
        <v>32</v>
      </c>
      <c r="AX111" s="11" t="s">
        <v>78</v>
      </c>
      <c r="AY111" s="176" t="s">
        <v>117</v>
      </c>
    </row>
    <row r="112" s="1" customFormat="1" ht="16.5" customHeight="1">
      <c r="B112" s="159"/>
      <c r="C112" s="160" t="s">
        <v>78</v>
      </c>
      <c r="D112" s="160" t="s">
        <v>120</v>
      </c>
      <c r="E112" s="161" t="s">
        <v>178</v>
      </c>
      <c r="F112" s="162" t="s">
        <v>179</v>
      </c>
      <c r="G112" s="163" t="s">
        <v>163</v>
      </c>
      <c r="H112" s="164">
        <v>3546</v>
      </c>
      <c r="I112" s="165"/>
      <c r="J112" s="166">
        <f>ROUND(I112*H112,2)</f>
        <v>0</v>
      </c>
      <c r="K112" s="162" t="s">
        <v>124</v>
      </c>
      <c r="L112" s="32"/>
      <c r="M112" s="167" t="s">
        <v>1</v>
      </c>
      <c r="N112" s="168" t="s">
        <v>41</v>
      </c>
      <c r="O112" s="62"/>
      <c r="P112" s="169">
        <f>O112*H112</f>
        <v>0</v>
      </c>
      <c r="Q112" s="169">
        <v>9.0000000000000006E-05</v>
      </c>
      <c r="R112" s="169">
        <f>Q112*H112</f>
        <v>0.31914000000000003</v>
      </c>
      <c r="S112" s="169">
        <v>0.042000000000000003</v>
      </c>
      <c r="T112" s="169">
        <f>S112*H112</f>
        <v>148.93200000000002</v>
      </c>
      <c r="U112" s="170" t="s">
        <v>1</v>
      </c>
      <c r="AR112" s="14" t="s">
        <v>125</v>
      </c>
      <c r="AT112" s="14" t="s">
        <v>120</v>
      </c>
      <c r="AU112" s="14" t="s">
        <v>80</v>
      </c>
      <c r="AY112" s="14" t="s">
        <v>117</v>
      </c>
      <c r="BE112" s="171">
        <f>IF(N112="základní",J112,0)</f>
        <v>0</v>
      </c>
      <c r="BF112" s="171">
        <f>IF(N112="snížená",J112,0)</f>
        <v>0</v>
      </c>
      <c r="BG112" s="171">
        <f>IF(N112="zákl. přenesená",J112,0)</f>
        <v>0</v>
      </c>
      <c r="BH112" s="171">
        <f>IF(N112="sníž. přenesená",J112,0)</f>
        <v>0</v>
      </c>
      <c r="BI112" s="171">
        <f>IF(N112="nulová",J112,0)</f>
        <v>0</v>
      </c>
      <c r="BJ112" s="14" t="s">
        <v>78</v>
      </c>
      <c r="BK112" s="171">
        <f>ROUND(I112*H112,2)</f>
        <v>0</v>
      </c>
      <c r="BL112" s="14" t="s">
        <v>125</v>
      </c>
      <c r="BM112" s="14" t="s">
        <v>180</v>
      </c>
    </row>
    <row r="113" s="1" customFormat="1">
      <c r="B113" s="32"/>
      <c r="D113" s="172" t="s">
        <v>127</v>
      </c>
      <c r="F113" s="173" t="s">
        <v>181</v>
      </c>
      <c r="I113" s="106"/>
      <c r="L113" s="32"/>
      <c r="M113" s="174"/>
      <c r="N113" s="62"/>
      <c r="O113" s="62"/>
      <c r="P113" s="62"/>
      <c r="Q113" s="62"/>
      <c r="R113" s="62"/>
      <c r="S113" s="62"/>
      <c r="T113" s="62"/>
      <c r="U113" s="63"/>
      <c r="AT113" s="14" t="s">
        <v>127</v>
      </c>
      <c r="AU113" s="14" t="s">
        <v>80</v>
      </c>
    </row>
    <row r="114" s="11" customFormat="1">
      <c r="B114" s="175"/>
      <c r="D114" s="172" t="s">
        <v>133</v>
      </c>
      <c r="E114" s="176" t="s">
        <v>1</v>
      </c>
      <c r="F114" s="177" t="s">
        <v>182</v>
      </c>
      <c r="H114" s="178">
        <v>3546</v>
      </c>
      <c r="I114" s="179"/>
      <c r="L114" s="175"/>
      <c r="M114" s="180"/>
      <c r="N114" s="181"/>
      <c r="O114" s="181"/>
      <c r="P114" s="181"/>
      <c r="Q114" s="181"/>
      <c r="R114" s="181"/>
      <c r="S114" s="181"/>
      <c r="T114" s="181"/>
      <c r="U114" s="182"/>
      <c r="AT114" s="176" t="s">
        <v>133</v>
      </c>
      <c r="AU114" s="176" t="s">
        <v>80</v>
      </c>
      <c r="AV114" s="11" t="s">
        <v>80</v>
      </c>
      <c r="AW114" s="11" t="s">
        <v>32</v>
      </c>
      <c r="AX114" s="11" t="s">
        <v>78</v>
      </c>
      <c r="AY114" s="176" t="s">
        <v>117</v>
      </c>
    </row>
    <row r="115" s="10" customFormat="1" ht="22.8" customHeight="1">
      <c r="B115" s="146"/>
      <c r="D115" s="147" t="s">
        <v>69</v>
      </c>
      <c r="E115" s="157" t="s">
        <v>183</v>
      </c>
      <c r="F115" s="157" t="s">
        <v>184</v>
      </c>
      <c r="I115" s="149"/>
      <c r="J115" s="158">
        <f>BK115</f>
        <v>0</v>
      </c>
      <c r="L115" s="146"/>
      <c r="M115" s="151"/>
      <c r="N115" s="152"/>
      <c r="O115" s="152"/>
      <c r="P115" s="153">
        <f>SUM(P116:P127)</f>
        <v>0</v>
      </c>
      <c r="Q115" s="152"/>
      <c r="R115" s="153">
        <f>SUM(R116:R127)</f>
        <v>0</v>
      </c>
      <c r="S115" s="152"/>
      <c r="T115" s="153">
        <f>SUM(T116:T127)</f>
        <v>0</v>
      </c>
      <c r="U115" s="154"/>
      <c r="AR115" s="147" t="s">
        <v>78</v>
      </c>
      <c r="AT115" s="155" t="s">
        <v>69</v>
      </c>
      <c r="AU115" s="155" t="s">
        <v>78</v>
      </c>
      <c r="AY115" s="147" t="s">
        <v>117</v>
      </c>
      <c r="BK115" s="156">
        <f>SUM(BK116:BK127)</f>
        <v>0</v>
      </c>
    </row>
    <row r="116" s="1" customFormat="1" ht="16.5" customHeight="1">
      <c r="B116" s="159"/>
      <c r="C116" s="160" t="s">
        <v>185</v>
      </c>
      <c r="D116" s="160" t="s">
        <v>120</v>
      </c>
      <c r="E116" s="161" t="s">
        <v>186</v>
      </c>
      <c r="F116" s="162" t="s">
        <v>187</v>
      </c>
      <c r="G116" s="163" t="s">
        <v>188</v>
      </c>
      <c r="H116" s="164">
        <v>2652.75</v>
      </c>
      <c r="I116" s="165"/>
      <c r="J116" s="166">
        <f>ROUND(I116*H116,2)</f>
        <v>0</v>
      </c>
      <c r="K116" s="162" t="s">
        <v>124</v>
      </c>
      <c r="L116" s="32"/>
      <c r="M116" s="167" t="s">
        <v>1</v>
      </c>
      <c r="N116" s="168" t="s">
        <v>41</v>
      </c>
      <c r="O116" s="62"/>
      <c r="P116" s="169">
        <f>O116*H116</f>
        <v>0</v>
      </c>
      <c r="Q116" s="169">
        <v>0</v>
      </c>
      <c r="R116" s="169">
        <f>Q116*H116</f>
        <v>0</v>
      </c>
      <c r="S116" s="169">
        <v>0</v>
      </c>
      <c r="T116" s="169">
        <f>S116*H116</f>
        <v>0</v>
      </c>
      <c r="U116" s="170" t="s">
        <v>1</v>
      </c>
      <c r="AR116" s="14" t="s">
        <v>125</v>
      </c>
      <c r="AT116" s="14" t="s">
        <v>120</v>
      </c>
      <c r="AU116" s="14" t="s">
        <v>80</v>
      </c>
      <c r="AY116" s="14" t="s">
        <v>117</v>
      </c>
      <c r="BE116" s="171">
        <f>IF(N116="základní",J116,0)</f>
        <v>0</v>
      </c>
      <c r="BF116" s="171">
        <f>IF(N116="snížená",J116,0)</f>
        <v>0</v>
      </c>
      <c r="BG116" s="171">
        <f>IF(N116="zákl. přenesená",J116,0)</f>
        <v>0</v>
      </c>
      <c r="BH116" s="171">
        <f>IF(N116="sníž. přenesená",J116,0)</f>
        <v>0</v>
      </c>
      <c r="BI116" s="171">
        <f>IF(N116="nulová",J116,0)</f>
        <v>0</v>
      </c>
      <c r="BJ116" s="14" t="s">
        <v>78</v>
      </c>
      <c r="BK116" s="171">
        <f>ROUND(I116*H116,2)</f>
        <v>0</v>
      </c>
      <c r="BL116" s="14" t="s">
        <v>125</v>
      </c>
      <c r="BM116" s="14" t="s">
        <v>189</v>
      </c>
    </row>
    <row r="117" s="1" customFormat="1" ht="16.5" customHeight="1">
      <c r="B117" s="159"/>
      <c r="C117" s="160" t="s">
        <v>190</v>
      </c>
      <c r="D117" s="160" t="s">
        <v>120</v>
      </c>
      <c r="E117" s="161" t="s">
        <v>191</v>
      </c>
      <c r="F117" s="162" t="s">
        <v>192</v>
      </c>
      <c r="G117" s="163" t="s">
        <v>188</v>
      </c>
      <c r="H117" s="164">
        <v>2652.75</v>
      </c>
      <c r="I117" s="165"/>
      <c r="J117" s="166">
        <f>ROUND(I117*H117,2)</f>
        <v>0</v>
      </c>
      <c r="K117" s="162" t="s">
        <v>124</v>
      </c>
      <c r="L117" s="32"/>
      <c r="M117" s="167" t="s">
        <v>1</v>
      </c>
      <c r="N117" s="168" t="s">
        <v>41</v>
      </c>
      <c r="O117" s="62"/>
      <c r="P117" s="169">
        <f>O117*H117</f>
        <v>0</v>
      </c>
      <c r="Q117" s="169">
        <v>0</v>
      </c>
      <c r="R117" s="169">
        <f>Q117*H117</f>
        <v>0</v>
      </c>
      <c r="S117" s="169">
        <v>0</v>
      </c>
      <c r="T117" s="169">
        <f>S117*H117</f>
        <v>0</v>
      </c>
      <c r="U117" s="170" t="s">
        <v>1</v>
      </c>
      <c r="AR117" s="14" t="s">
        <v>125</v>
      </c>
      <c r="AT117" s="14" t="s">
        <v>120</v>
      </c>
      <c r="AU117" s="14" t="s">
        <v>80</v>
      </c>
      <c r="AY117" s="14" t="s">
        <v>117</v>
      </c>
      <c r="BE117" s="171">
        <f>IF(N117="základní",J117,0)</f>
        <v>0</v>
      </c>
      <c r="BF117" s="171">
        <f>IF(N117="snížená",J117,0)</f>
        <v>0</v>
      </c>
      <c r="BG117" s="171">
        <f>IF(N117="zákl. přenesená",J117,0)</f>
        <v>0</v>
      </c>
      <c r="BH117" s="171">
        <f>IF(N117="sníž. přenesená",J117,0)</f>
        <v>0</v>
      </c>
      <c r="BI117" s="171">
        <f>IF(N117="nulová",J117,0)</f>
        <v>0</v>
      </c>
      <c r="BJ117" s="14" t="s">
        <v>78</v>
      </c>
      <c r="BK117" s="171">
        <f>ROUND(I117*H117,2)</f>
        <v>0</v>
      </c>
      <c r="BL117" s="14" t="s">
        <v>125</v>
      </c>
      <c r="BM117" s="14" t="s">
        <v>193</v>
      </c>
    </row>
    <row r="118" s="1" customFormat="1" ht="16.5" customHeight="1">
      <c r="B118" s="159"/>
      <c r="C118" s="160" t="s">
        <v>194</v>
      </c>
      <c r="D118" s="160" t="s">
        <v>120</v>
      </c>
      <c r="E118" s="161" t="s">
        <v>195</v>
      </c>
      <c r="F118" s="162" t="s">
        <v>196</v>
      </c>
      <c r="G118" s="163" t="s">
        <v>188</v>
      </c>
      <c r="H118" s="164">
        <v>76929.75</v>
      </c>
      <c r="I118" s="165"/>
      <c r="J118" s="166">
        <f>ROUND(I118*H118,2)</f>
        <v>0</v>
      </c>
      <c r="K118" s="162" t="s">
        <v>197</v>
      </c>
      <c r="L118" s="32"/>
      <c r="M118" s="167" t="s">
        <v>1</v>
      </c>
      <c r="N118" s="168" t="s">
        <v>41</v>
      </c>
      <c r="O118" s="62"/>
      <c r="P118" s="169">
        <f>O118*H118</f>
        <v>0</v>
      </c>
      <c r="Q118" s="169">
        <v>0</v>
      </c>
      <c r="R118" s="169">
        <f>Q118*H118</f>
        <v>0</v>
      </c>
      <c r="S118" s="169">
        <v>0</v>
      </c>
      <c r="T118" s="169">
        <f>S118*H118</f>
        <v>0</v>
      </c>
      <c r="U118" s="170" t="s">
        <v>1</v>
      </c>
      <c r="AR118" s="14" t="s">
        <v>125</v>
      </c>
      <c r="AT118" s="14" t="s">
        <v>120</v>
      </c>
      <c r="AU118" s="14" t="s">
        <v>80</v>
      </c>
      <c r="AY118" s="14" t="s">
        <v>117</v>
      </c>
      <c r="BE118" s="171">
        <f>IF(N118="základní",J118,0)</f>
        <v>0</v>
      </c>
      <c r="BF118" s="171">
        <f>IF(N118="snížená",J118,0)</f>
        <v>0</v>
      </c>
      <c r="BG118" s="171">
        <f>IF(N118="zákl. přenesená",J118,0)</f>
        <v>0</v>
      </c>
      <c r="BH118" s="171">
        <f>IF(N118="sníž. přenesená",J118,0)</f>
        <v>0</v>
      </c>
      <c r="BI118" s="171">
        <f>IF(N118="nulová",J118,0)</f>
        <v>0</v>
      </c>
      <c r="BJ118" s="14" t="s">
        <v>78</v>
      </c>
      <c r="BK118" s="171">
        <f>ROUND(I118*H118,2)</f>
        <v>0</v>
      </c>
      <c r="BL118" s="14" t="s">
        <v>125</v>
      </c>
      <c r="BM118" s="14" t="s">
        <v>198</v>
      </c>
    </row>
    <row r="119" s="11" customFormat="1">
      <c r="B119" s="175"/>
      <c r="D119" s="172" t="s">
        <v>133</v>
      </c>
      <c r="F119" s="177" t="s">
        <v>199</v>
      </c>
      <c r="H119" s="178">
        <v>76929.75</v>
      </c>
      <c r="I119" s="179"/>
      <c r="L119" s="175"/>
      <c r="M119" s="180"/>
      <c r="N119" s="181"/>
      <c r="O119" s="181"/>
      <c r="P119" s="181"/>
      <c r="Q119" s="181"/>
      <c r="R119" s="181"/>
      <c r="S119" s="181"/>
      <c r="T119" s="181"/>
      <c r="U119" s="182"/>
      <c r="AT119" s="176" t="s">
        <v>133</v>
      </c>
      <c r="AU119" s="176" t="s">
        <v>80</v>
      </c>
      <c r="AV119" s="11" t="s">
        <v>80</v>
      </c>
      <c r="AW119" s="11" t="s">
        <v>3</v>
      </c>
      <c r="AX119" s="11" t="s">
        <v>78</v>
      </c>
      <c r="AY119" s="176" t="s">
        <v>117</v>
      </c>
    </row>
    <row r="120" s="1" customFormat="1" ht="16.5" customHeight="1">
      <c r="B120" s="159"/>
      <c r="C120" s="160" t="s">
        <v>158</v>
      </c>
      <c r="D120" s="160" t="s">
        <v>120</v>
      </c>
      <c r="E120" s="161" t="s">
        <v>200</v>
      </c>
      <c r="F120" s="162" t="s">
        <v>201</v>
      </c>
      <c r="G120" s="163" t="s">
        <v>188</v>
      </c>
      <c r="H120" s="164">
        <v>2652.75</v>
      </c>
      <c r="I120" s="165"/>
      <c r="J120" s="166">
        <f>ROUND(I120*H120,2)</f>
        <v>0</v>
      </c>
      <c r="K120" s="162" t="s">
        <v>124</v>
      </c>
      <c r="L120" s="32"/>
      <c r="M120" s="167" t="s">
        <v>1</v>
      </c>
      <c r="N120" s="168" t="s">
        <v>41</v>
      </c>
      <c r="O120" s="62"/>
      <c r="P120" s="169">
        <f>O120*H120</f>
        <v>0</v>
      </c>
      <c r="Q120" s="169">
        <v>0</v>
      </c>
      <c r="R120" s="169">
        <f>Q120*H120</f>
        <v>0</v>
      </c>
      <c r="S120" s="169">
        <v>0</v>
      </c>
      <c r="T120" s="169">
        <f>S120*H120</f>
        <v>0</v>
      </c>
      <c r="U120" s="170" t="s">
        <v>1</v>
      </c>
      <c r="AR120" s="14" t="s">
        <v>125</v>
      </c>
      <c r="AT120" s="14" t="s">
        <v>120</v>
      </c>
      <c r="AU120" s="14" t="s">
        <v>80</v>
      </c>
      <c r="AY120" s="14" t="s">
        <v>117</v>
      </c>
      <c r="BE120" s="171">
        <f>IF(N120="základní",J120,0)</f>
        <v>0</v>
      </c>
      <c r="BF120" s="171">
        <f>IF(N120="snížená",J120,0)</f>
        <v>0</v>
      </c>
      <c r="BG120" s="171">
        <f>IF(N120="zákl. přenesená",J120,0)</f>
        <v>0</v>
      </c>
      <c r="BH120" s="171">
        <f>IF(N120="sníž. přenesená",J120,0)</f>
        <v>0</v>
      </c>
      <c r="BI120" s="171">
        <f>IF(N120="nulová",J120,0)</f>
        <v>0</v>
      </c>
      <c r="BJ120" s="14" t="s">
        <v>78</v>
      </c>
      <c r="BK120" s="171">
        <f>ROUND(I120*H120,2)</f>
        <v>0</v>
      </c>
      <c r="BL120" s="14" t="s">
        <v>125</v>
      </c>
      <c r="BM120" s="14" t="s">
        <v>202</v>
      </c>
    </row>
    <row r="121" s="1" customFormat="1">
      <c r="B121" s="32"/>
      <c r="D121" s="172" t="s">
        <v>127</v>
      </c>
      <c r="F121" s="173" t="s">
        <v>203</v>
      </c>
      <c r="I121" s="106"/>
      <c r="L121" s="32"/>
      <c r="M121" s="174"/>
      <c r="N121" s="62"/>
      <c r="O121" s="62"/>
      <c r="P121" s="62"/>
      <c r="Q121" s="62"/>
      <c r="R121" s="62"/>
      <c r="S121" s="62"/>
      <c r="T121" s="62"/>
      <c r="U121" s="63"/>
      <c r="AT121" s="14" t="s">
        <v>127</v>
      </c>
      <c r="AU121" s="14" t="s">
        <v>80</v>
      </c>
    </row>
    <row r="122" s="1" customFormat="1" ht="16.5" customHeight="1">
      <c r="B122" s="159"/>
      <c r="C122" s="160" t="s">
        <v>204</v>
      </c>
      <c r="D122" s="160" t="s">
        <v>120</v>
      </c>
      <c r="E122" s="161" t="s">
        <v>205</v>
      </c>
      <c r="F122" s="162" t="s">
        <v>206</v>
      </c>
      <c r="G122" s="163" t="s">
        <v>188</v>
      </c>
      <c r="H122" s="164">
        <v>149</v>
      </c>
      <c r="I122" s="165"/>
      <c r="J122" s="166">
        <f>ROUND(I122*H122,2)</f>
        <v>0</v>
      </c>
      <c r="K122" s="162" t="s">
        <v>124</v>
      </c>
      <c r="L122" s="32"/>
      <c r="M122" s="167" t="s">
        <v>1</v>
      </c>
      <c r="N122" s="168" t="s">
        <v>41</v>
      </c>
      <c r="O122" s="62"/>
      <c r="P122" s="169">
        <f>O122*H122</f>
        <v>0</v>
      </c>
      <c r="Q122" s="169">
        <v>0</v>
      </c>
      <c r="R122" s="169">
        <f>Q122*H122</f>
        <v>0</v>
      </c>
      <c r="S122" s="169">
        <v>0</v>
      </c>
      <c r="T122" s="169">
        <f>S122*H122</f>
        <v>0</v>
      </c>
      <c r="U122" s="170" t="s">
        <v>1</v>
      </c>
      <c r="AR122" s="14" t="s">
        <v>125</v>
      </c>
      <c r="AT122" s="14" t="s">
        <v>120</v>
      </c>
      <c r="AU122" s="14" t="s">
        <v>80</v>
      </c>
      <c r="AY122" s="14" t="s">
        <v>117</v>
      </c>
      <c r="BE122" s="171">
        <f>IF(N122="základní",J122,0)</f>
        <v>0</v>
      </c>
      <c r="BF122" s="171">
        <f>IF(N122="snížená",J122,0)</f>
        <v>0</v>
      </c>
      <c r="BG122" s="171">
        <f>IF(N122="zákl. přenesená",J122,0)</f>
        <v>0</v>
      </c>
      <c r="BH122" s="171">
        <f>IF(N122="sníž. přenesená",J122,0)</f>
        <v>0</v>
      </c>
      <c r="BI122" s="171">
        <f>IF(N122="nulová",J122,0)</f>
        <v>0</v>
      </c>
      <c r="BJ122" s="14" t="s">
        <v>78</v>
      </c>
      <c r="BK122" s="171">
        <f>ROUND(I122*H122,2)</f>
        <v>0</v>
      </c>
      <c r="BL122" s="14" t="s">
        <v>125</v>
      </c>
      <c r="BM122" s="14" t="s">
        <v>207</v>
      </c>
    </row>
    <row r="123" s="1" customFormat="1" ht="16.5" customHeight="1">
      <c r="B123" s="159"/>
      <c r="C123" s="160" t="s">
        <v>208</v>
      </c>
      <c r="D123" s="160" t="s">
        <v>120</v>
      </c>
      <c r="E123" s="161" t="s">
        <v>209</v>
      </c>
      <c r="F123" s="162" t="s">
        <v>210</v>
      </c>
      <c r="G123" s="163" t="s">
        <v>188</v>
      </c>
      <c r="H123" s="164">
        <v>149</v>
      </c>
      <c r="I123" s="165"/>
      <c r="J123" s="166">
        <f>ROUND(I123*H123,2)</f>
        <v>0</v>
      </c>
      <c r="K123" s="162" t="s">
        <v>124</v>
      </c>
      <c r="L123" s="32"/>
      <c r="M123" s="167" t="s">
        <v>1</v>
      </c>
      <c r="N123" s="168" t="s">
        <v>41</v>
      </c>
      <c r="O123" s="62"/>
      <c r="P123" s="169">
        <f>O123*H123</f>
        <v>0</v>
      </c>
      <c r="Q123" s="169">
        <v>0</v>
      </c>
      <c r="R123" s="169">
        <f>Q123*H123</f>
        <v>0</v>
      </c>
      <c r="S123" s="169">
        <v>0</v>
      </c>
      <c r="T123" s="169">
        <f>S123*H123</f>
        <v>0</v>
      </c>
      <c r="U123" s="170" t="s">
        <v>1</v>
      </c>
      <c r="AR123" s="14" t="s">
        <v>125</v>
      </c>
      <c r="AT123" s="14" t="s">
        <v>120</v>
      </c>
      <c r="AU123" s="14" t="s">
        <v>80</v>
      </c>
      <c r="AY123" s="14" t="s">
        <v>117</v>
      </c>
      <c r="BE123" s="171">
        <f>IF(N123="základní",J123,0)</f>
        <v>0</v>
      </c>
      <c r="BF123" s="171">
        <f>IF(N123="snížená",J123,0)</f>
        <v>0</v>
      </c>
      <c r="BG123" s="171">
        <f>IF(N123="zákl. přenesená",J123,0)</f>
        <v>0</v>
      </c>
      <c r="BH123" s="171">
        <f>IF(N123="sníž. přenesená",J123,0)</f>
        <v>0</v>
      </c>
      <c r="BI123" s="171">
        <f>IF(N123="nulová",J123,0)</f>
        <v>0</v>
      </c>
      <c r="BJ123" s="14" t="s">
        <v>78</v>
      </c>
      <c r="BK123" s="171">
        <f>ROUND(I123*H123,2)</f>
        <v>0</v>
      </c>
      <c r="BL123" s="14" t="s">
        <v>125</v>
      </c>
      <c r="BM123" s="14" t="s">
        <v>211</v>
      </c>
    </row>
    <row r="124" s="1" customFormat="1">
      <c r="B124" s="32"/>
      <c r="D124" s="172" t="s">
        <v>127</v>
      </c>
      <c r="F124" s="173" t="s">
        <v>212</v>
      </c>
      <c r="I124" s="106"/>
      <c r="L124" s="32"/>
      <c r="M124" s="174"/>
      <c r="N124" s="62"/>
      <c r="O124" s="62"/>
      <c r="P124" s="62"/>
      <c r="Q124" s="62"/>
      <c r="R124" s="62"/>
      <c r="S124" s="62"/>
      <c r="T124" s="62"/>
      <c r="U124" s="63"/>
      <c r="AT124" s="14" t="s">
        <v>127</v>
      </c>
      <c r="AU124" s="14" t="s">
        <v>80</v>
      </c>
    </row>
    <row r="125" s="1" customFormat="1" ht="16.5" customHeight="1">
      <c r="B125" s="159"/>
      <c r="C125" s="160" t="s">
        <v>213</v>
      </c>
      <c r="D125" s="160" t="s">
        <v>120</v>
      </c>
      <c r="E125" s="161" t="s">
        <v>214</v>
      </c>
      <c r="F125" s="162" t="s">
        <v>215</v>
      </c>
      <c r="G125" s="163" t="s">
        <v>188</v>
      </c>
      <c r="H125" s="164">
        <v>4321</v>
      </c>
      <c r="I125" s="165"/>
      <c r="J125" s="166">
        <f>ROUND(I125*H125,2)</f>
        <v>0</v>
      </c>
      <c r="K125" s="162" t="s">
        <v>124</v>
      </c>
      <c r="L125" s="32"/>
      <c r="M125" s="167" t="s">
        <v>1</v>
      </c>
      <c r="N125" s="168" t="s">
        <v>41</v>
      </c>
      <c r="O125" s="62"/>
      <c r="P125" s="169">
        <f>O125*H125</f>
        <v>0</v>
      </c>
      <c r="Q125" s="169">
        <v>0</v>
      </c>
      <c r="R125" s="169">
        <f>Q125*H125</f>
        <v>0</v>
      </c>
      <c r="S125" s="169">
        <v>0</v>
      </c>
      <c r="T125" s="169">
        <f>S125*H125</f>
        <v>0</v>
      </c>
      <c r="U125" s="170" t="s">
        <v>1</v>
      </c>
      <c r="AR125" s="14" t="s">
        <v>125</v>
      </c>
      <c r="AT125" s="14" t="s">
        <v>120</v>
      </c>
      <c r="AU125" s="14" t="s">
        <v>80</v>
      </c>
      <c r="AY125" s="14" t="s">
        <v>117</v>
      </c>
      <c r="BE125" s="171">
        <f>IF(N125="základní",J125,0)</f>
        <v>0</v>
      </c>
      <c r="BF125" s="171">
        <f>IF(N125="snížená",J125,0)</f>
        <v>0</v>
      </c>
      <c r="BG125" s="171">
        <f>IF(N125="zákl. přenesená",J125,0)</f>
        <v>0</v>
      </c>
      <c r="BH125" s="171">
        <f>IF(N125="sníž. přenesená",J125,0)</f>
        <v>0</v>
      </c>
      <c r="BI125" s="171">
        <f>IF(N125="nulová",J125,0)</f>
        <v>0</v>
      </c>
      <c r="BJ125" s="14" t="s">
        <v>78</v>
      </c>
      <c r="BK125" s="171">
        <f>ROUND(I125*H125,2)</f>
        <v>0</v>
      </c>
      <c r="BL125" s="14" t="s">
        <v>125</v>
      </c>
      <c r="BM125" s="14" t="s">
        <v>216</v>
      </c>
    </row>
    <row r="126" s="1" customFormat="1">
      <c r="B126" s="32"/>
      <c r="D126" s="172" t="s">
        <v>127</v>
      </c>
      <c r="F126" s="173" t="s">
        <v>212</v>
      </c>
      <c r="I126" s="106"/>
      <c r="L126" s="32"/>
      <c r="M126" s="174"/>
      <c r="N126" s="62"/>
      <c r="O126" s="62"/>
      <c r="P126" s="62"/>
      <c r="Q126" s="62"/>
      <c r="R126" s="62"/>
      <c r="S126" s="62"/>
      <c r="T126" s="62"/>
      <c r="U126" s="63"/>
      <c r="AT126" s="14" t="s">
        <v>127</v>
      </c>
      <c r="AU126" s="14" t="s">
        <v>80</v>
      </c>
    </row>
    <row r="127" s="11" customFormat="1">
      <c r="B127" s="175"/>
      <c r="D127" s="172" t="s">
        <v>133</v>
      </c>
      <c r="F127" s="177" t="s">
        <v>217</v>
      </c>
      <c r="H127" s="178">
        <v>4321</v>
      </c>
      <c r="I127" s="179"/>
      <c r="L127" s="175"/>
      <c r="M127" s="183"/>
      <c r="N127" s="184"/>
      <c r="O127" s="184"/>
      <c r="P127" s="184"/>
      <c r="Q127" s="184"/>
      <c r="R127" s="184"/>
      <c r="S127" s="184"/>
      <c r="T127" s="184"/>
      <c r="U127" s="185"/>
      <c r="AT127" s="176" t="s">
        <v>133</v>
      </c>
      <c r="AU127" s="176" t="s">
        <v>80</v>
      </c>
      <c r="AV127" s="11" t="s">
        <v>80</v>
      </c>
      <c r="AW127" s="11" t="s">
        <v>3</v>
      </c>
      <c r="AX127" s="11" t="s">
        <v>78</v>
      </c>
      <c r="AY127" s="176" t="s">
        <v>117</v>
      </c>
    </row>
    <row r="128" s="1" customFormat="1" ht="6.96" customHeight="1">
      <c r="B128" s="47"/>
      <c r="C128" s="48"/>
      <c r="D128" s="48"/>
      <c r="E128" s="48"/>
      <c r="F128" s="48"/>
      <c r="G128" s="48"/>
      <c r="H128" s="48"/>
      <c r="I128" s="122"/>
      <c r="J128" s="48"/>
      <c r="K128" s="48"/>
      <c r="L128" s="32"/>
    </row>
  </sheetData>
  <autoFilter ref="C84:K127"/>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0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4.17"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s="13" t="s">
        <v>5</v>
      </c>
      <c r="AT2" s="14" t="s">
        <v>83</v>
      </c>
    </row>
    <row r="3" ht="6.96" customHeight="1">
      <c r="B3" s="15"/>
      <c r="C3" s="16"/>
      <c r="D3" s="16"/>
      <c r="E3" s="16"/>
      <c r="F3" s="16"/>
      <c r="G3" s="16"/>
      <c r="H3" s="16"/>
      <c r="I3" s="104"/>
      <c r="J3" s="16"/>
      <c r="K3" s="16"/>
      <c r="L3" s="17"/>
      <c r="AT3" s="14" t="s">
        <v>80</v>
      </c>
    </row>
    <row r="4" ht="24.96" customHeight="1">
      <c r="B4" s="17"/>
      <c r="D4" s="18" t="s">
        <v>87</v>
      </c>
      <c r="L4" s="17"/>
      <c r="M4" s="19" t="s">
        <v>10</v>
      </c>
      <c r="AT4" s="14" t="s">
        <v>3</v>
      </c>
    </row>
    <row r="5" ht="6.96" customHeight="1">
      <c r="B5" s="17"/>
      <c r="L5" s="17"/>
    </row>
    <row r="6" ht="12" customHeight="1">
      <c r="B6" s="17"/>
      <c r="D6" s="26" t="s">
        <v>16</v>
      </c>
      <c r="L6" s="17"/>
    </row>
    <row r="7" ht="16.5" customHeight="1">
      <c r="B7" s="17"/>
      <c r="E7" s="105" t="str">
        <f>'Rekapitulace stavby'!K6</f>
        <v>5.května</v>
      </c>
      <c r="F7" s="26"/>
      <c r="G7" s="26"/>
      <c r="H7" s="26"/>
      <c r="L7" s="17"/>
    </row>
    <row r="8" s="1" customFormat="1" ht="12" customHeight="1">
      <c r="B8" s="32"/>
      <c r="D8" s="26" t="s">
        <v>88</v>
      </c>
      <c r="I8" s="106"/>
      <c r="L8" s="32"/>
    </row>
    <row r="9" s="1" customFormat="1" ht="36.96" customHeight="1">
      <c r="B9" s="32"/>
      <c r="E9" s="53" t="s">
        <v>218</v>
      </c>
      <c r="F9" s="1"/>
      <c r="G9" s="1"/>
      <c r="H9" s="1"/>
      <c r="I9" s="106"/>
      <c r="L9" s="32"/>
    </row>
    <row r="10" s="1" customFormat="1">
      <c r="B10" s="32"/>
      <c r="I10" s="106"/>
      <c r="L10" s="32"/>
    </row>
    <row r="11" s="1" customFormat="1" ht="12" customHeight="1">
      <c r="B11" s="32"/>
      <c r="D11" s="26" t="s">
        <v>18</v>
      </c>
      <c r="F11" s="14" t="s">
        <v>1</v>
      </c>
      <c r="I11" s="107" t="s">
        <v>19</v>
      </c>
      <c r="J11" s="14" t="s">
        <v>1</v>
      </c>
      <c r="L11" s="32"/>
    </row>
    <row r="12" s="1" customFormat="1" ht="12" customHeight="1">
      <c r="B12" s="32"/>
      <c r="D12" s="26" t="s">
        <v>20</v>
      </c>
      <c r="F12" s="14" t="s">
        <v>21</v>
      </c>
      <c r="I12" s="107" t="s">
        <v>22</v>
      </c>
      <c r="J12" s="55" t="str">
        <f>'Rekapitulace stavby'!AN8</f>
        <v>5. 6. 2019</v>
      </c>
      <c r="L12" s="32"/>
    </row>
    <row r="13" s="1" customFormat="1" ht="10.8" customHeight="1">
      <c r="B13" s="32"/>
      <c r="I13" s="106"/>
      <c r="L13" s="32"/>
    </row>
    <row r="14" s="1" customFormat="1" ht="12" customHeight="1">
      <c r="B14" s="32"/>
      <c r="D14" s="26" t="s">
        <v>24</v>
      </c>
      <c r="I14" s="107" t="s">
        <v>25</v>
      </c>
      <c r="J14" s="14" t="s">
        <v>1</v>
      </c>
      <c r="L14" s="32"/>
    </row>
    <row r="15" s="1" customFormat="1" ht="18" customHeight="1">
      <c r="B15" s="32"/>
      <c r="E15" s="14" t="s">
        <v>26</v>
      </c>
      <c r="I15" s="107" t="s">
        <v>27</v>
      </c>
      <c r="J15" s="14" t="s">
        <v>1</v>
      </c>
      <c r="L15" s="32"/>
    </row>
    <row r="16" s="1" customFormat="1" ht="6.96" customHeight="1">
      <c r="B16" s="32"/>
      <c r="I16" s="106"/>
      <c r="L16" s="32"/>
    </row>
    <row r="17" s="1" customFormat="1" ht="12" customHeight="1">
      <c r="B17" s="32"/>
      <c r="D17" s="26" t="s">
        <v>28</v>
      </c>
      <c r="I17" s="107" t="s">
        <v>25</v>
      </c>
      <c r="J17" s="27" t="str">
        <f>'Rekapitulace stavby'!AN13</f>
        <v>Vyplň údaj</v>
      </c>
      <c r="L17" s="32"/>
    </row>
    <row r="18" s="1" customFormat="1" ht="18" customHeight="1">
      <c r="B18" s="32"/>
      <c r="E18" s="27" t="str">
        <f>'Rekapitulace stavby'!E14</f>
        <v>Vyplň údaj</v>
      </c>
      <c r="F18" s="14"/>
      <c r="G18" s="14"/>
      <c r="H18" s="14"/>
      <c r="I18" s="107" t="s">
        <v>27</v>
      </c>
      <c r="J18" s="27" t="str">
        <f>'Rekapitulace stavby'!AN14</f>
        <v>Vyplň údaj</v>
      </c>
      <c r="L18" s="32"/>
    </row>
    <row r="19" s="1" customFormat="1" ht="6.96" customHeight="1">
      <c r="B19" s="32"/>
      <c r="I19" s="106"/>
      <c r="L19" s="32"/>
    </row>
    <row r="20" s="1" customFormat="1" ht="12" customHeight="1">
      <c r="B20" s="32"/>
      <c r="D20" s="26" t="s">
        <v>30</v>
      </c>
      <c r="I20" s="107" t="s">
        <v>25</v>
      </c>
      <c r="J20" s="14" t="s">
        <v>1</v>
      </c>
      <c r="L20" s="32"/>
    </row>
    <row r="21" s="1" customFormat="1" ht="18" customHeight="1">
      <c r="B21" s="32"/>
      <c r="E21" s="14" t="s">
        <v>31</v>
      </c>
      <c r="I21" s="107" t="s">
        <v>27</v>
      </c>
      <c r="J21" s="14" t="s">
        <v>1</v>
      </c>
      <c r="L21" s="32"/>
    </row>
    <row r="22" s="1" customFormat="1" ht="6.96" customHeight="1">
      <c r="B22" s="32"/>
      <c r="I22" s="106"/>
      <c r="L22" s="32"/>
    </row>
    <row r="23" s="1" customFormat="1" ht="12" customHeight="1">
      <c r="B23" s="32"/>
      <c r="D23" s="26" t="s">
        <v>33</v>
      </c>
      <c r="I23" s="107" t="s">
        <v>25</v>
      </c>
      <c r="J23" s="14" t="str">
        <f>IF('Rekapitulace stavby'!AN19="","",'Rekapitulace stavby'!AN19)</f>
        <v/>
      </c>
      <c r="L23" s="32"/>
    </row>
    <row r="24" s="1" customFormat="1" ht="18" customHeight="1">
      <c r="B24" s="32"/>
      <c r="E24" s="14" t="str">
        <f>IF('Rekapitulace stavby'!E20="","",'Rekapitulace stavby'!E20)</f>
        <v xml:space="preserve"> </v>
      </c>
      <c r="I24" s="107" t="s">
        <v>27</v>
      </c>
      <c r="J24" s="14" t="str">
        <f>IF('Rekapitulace stavby'!AN20="","",'Rekapitulace stavby'!AN20)</f>
        <v/>
      </c>
      <c r="L24" s="32"/>
    </row>
    <row r="25" s="1" customFormat="1" ht="6.96" customHeight="1">
      <c r="B25" s="32"/>
      <c r="I25" s="106"/>
      <c r="L25" s="32"/>
    </row>
    <row r="26" s="1" customFormat="1" ht="12" customHeight="1">
      <c r="B26" s="32"/>
      <c r="D26" s="26" t="s">
        <v>35</v>
      </c>
      <c r="I26" s="106"/>
      <c r="L26" s="32"/>
    </row>
    <row r="27" s="6" customFormat="1" ht="16.5" customHeight="1">
      <c r="B27" s="108"/>
      <c r="E27" s="30" t="s">
        <v>1</v>
      </c>
      <c r="F27" s="30"/>
      <c r="G27" s="30"/>
      <c r="H27" s="30"/>
      <c r="I27" s="109"/>
      <c r="L27" s="108"/>
    </row>
    <row r="28" s="1" customFormat="1" ht="6.96" customHeight="1">
      <c r="B28" s="32"/>
      <c r="I28" s="106"/>
      <c r="L28" s="32"/>
    </row>
    <row r="29" s="1" customFormat="1" ht="6.96" customHeight="1">
      <c r="B29" s="32"/>
      <c r="D29" s="58"/>
      <c r="E29" s="58"/>
      <c r="F29" s="58"/>
      <c r="G29" s="58"/>
      <c r="H29" s="58"/>
      <c r="I29" s="110"/>
      <c r="J29" s="58"/>
      <c r="K29" s="58"/>
      <c r="L29" s="32"/>
    </row>
    <row r="30" s="1" customFormat="1" ht="25.44" customHeight="1">
      <c r="B30" s="32"/>
      <c r="D30" s="111" t="s">
        <v>36</v>
      </c>
      <c r="I30" s="106"/>
      <c r="J30" s="79">
        <f>ROUND(J85, 2)</f>
        <v>0</v>
      </c>
      <c r="L30" s="32"/>
    </row>
    <row r="31" s="1" customFormat="1" ht="6.96" customHeight="1">
      <c r="B31" s="32"/>
      <c r="D31" s="58"/>
      <c r="E31" s="58"/>
      <c r="F31" s="58"/>
      <c r="G31" s="58"/>
      <c r="H31" s="58"/>
      <c r="I31" s="110"/>
      <c r="J31" s="58"/>
      <c r="K31" s="58"/>
      <c r="L31" s="32"/>
    </row>
    <row r="32" s="1" customFormat="1" ht="14.4" customHeight="1">
      <c r="B32" s="32"/>
      <c r="F32" s="36" t="s">
        <v>38</v>
      </c>
      <c r="I32" s="112" t="s">
        <v>37</v>
      </c>
      <c r="J32" s="36" t="s">
        <v>39</v>
      </c>
      <c r="L32" s="32"/>
    </row>
    <row r="33" s="1" customFormat="1" ht="14.4" customHeight="1">
      <c r="B33" s="32"/>
      <c r="D33" s="26" t="s">
        <v>40</v>
      </c>
      <c r="E33" s="26" t="s">
        <v>41</v>
      </c>
      <c r="F33" s="113">
        <f>ROUND((SUM(BE85:BE146)),  2)</f>
        <v>0</v>
      </c>
      <c r="I33" s="114">
        <v>0.20999999999999999</v>
      </c>
      <c r="J33" s="113">
        <f>ROUND(((SUM(BE85:BE146))*I33),  2)</f>
        <v>0</v>
      </c>
      <c r="L33" s="32"/>
    </row>
    <row r="34" s="1" customFormat="1" ht="14.4" customHeight="1">
      <c r="B34" s="32"/>
      <c r="E34" s="26" t="s">
        <v>42</v>
      </c>
      <c r="F34" s="113">
        <f>ROUND((SUM(BF85:BF146)),  2)</f>
        <v>0</v>
      </c>
      <c r="I34" s="114">
        <v>0.14999999999999999</v>
      </c>
      <c r="J34" s="113">
        <f>ROUND(((SUM(BF85:BF146))*I34),  2)</f>
        <v>0</v>
      </c>
      <c r="L34" s="32"/>
    </row>
    <row r="35" hidden="1" s="1" customFormat="1" ht="14.4" customHeight="1">
      <c r="B35" s="32"/>
      <c r="E35" s="26" t="s">
        <v>43</v>
      </c>
      <c r="F35" s="113">
        <f>ROUND((SUM(BG85:BG146)),  2)</f>
        <v>0</v>
      </c>
      <c r="I35" s="114">
        <v>0.20999999999999999</v>
      </c>
      <c r="J35" s="113">
        <f>0</f>
        <v>0</v>
      </c>
      <c r="L35" s="32"/>
    </row>
    <row r="36" hidden="1" s="1" customFormat="1" ht="14.4" customHeight="1">
      <c r="B36" s="32"/>
      <c r="E36" s="26" t="s">
        <v>44</v>
      </c>
      <c r="F36" s="113">
        <f>ROUND((SUM(BH85:BH146)),  2)</f>
        <v>0</v>
      </c>
      <c r="I36" s="114">
        <v>0.14999999999999999</v>
      </c>
      <c r="J36" s="113">
        <f>0</f>
        <v>0</v>
      </c>
      <c r="L36" s="32"/>
    </row>
    <row r="37" hidden="1" s="1" customFormat="1" ht="14.4" customHeight="1">
      <c r="B37" s="32"/>
      <c r="E37" s="26" t="s">
        <v>45</v>
      </c>
      <c r="F37" s="113">
        <f>ROUND((SUM(BI85:BI146)),  2)</f>
        <v>0</v>
      </c>
      <c r="I37" s="114">
        <v>0</v>
      </c>
      <c r="J37" s="113">
        <f>0</f>
        <v>0</v>
      </c>
      <c r="L37" s="32"/>
    </row>
    <row r="38" s="1" customFormat="1" ht="6.96" customHeight="1">
      <c r="B38" s="32"/>
      <c r="I38" s="106"/>
      <c r="L38" s="32"/>
    </row>
    <row r="39" s="1" customFormat="1" ht="25.44" customHeight="1">
      <c r="B39" s="32"/>
      <c r="C39" s="115"/>
      <c r="D39" s="116" t="s">
        <v>46</v>
      </c>
      <c r="E39" s="66"/>
      <c r="F39" s="66"/>
      <c r="G39" s="117" t="s">
        <v>47</v>
      </c>
      <c r="H39" s="118" t="s">
        <v>48</v>
      </c>
      <c r="I39" s="119"/>
      <c r="J39" s="120">
        <f>SUM(J30:J37)</f>
        <v>0</v>
      </c>
      <c r="K39" s="121"/>
      <c r="L39" s="32"/>
    </row>
    <row r="40" s="1" customFormat="1" ht="14.4" customHeight="1">
      <c r="B40" s="47"/>
      <c r="C40" s="48"/>
      <c r="D40" s="48"/>
      <c r="E40" s="48"/>
      <c r="F40" s="48"/>
      <c r="G40" s="48"/>
      <c r="H40" s="48"/>
      <c r="I40" s="122"/>
      <c r="J40" s="48"/>
      <c r="K40" s="48"/>
      <c r="L40" s="32"/>
    </row>
    <row r="44" s="1" customFormat="1" ht="6.96" customHeight="1">
      <c r="B44" s="49"/>
      <c r="C44" s="50"/>
      <c r="D44" s="50"/>
      <c r="E44" s="50"/>
      <c r="F44" s="50"/>
      <c r="G44" s="50"/>
      <c r="H44" s="50"/>
      <c r="I44" s="123"/>
      <c r="J44" s="50"/>
      <c r="K44" s="50"/>
      <c r="L44" s="32"/>
    </row>
    <row r="45" s="1" customFormat="1" ht="24.96" customHeight="1">
      <c r="B45" s="32"/>
      <c r="C45" s="18" t="s">
        <v>90</v>
      </c>
      <c r="I45" s="106"/>
      <c r="L45" s="32"/>
    </row>
    <row r="46" s="1" customFormat="1" ht="6.96" customHeight="1">
      <c r="B46" s="32"/>
      <c r="I46" s="106"/>
      <c r="L46" s="32"/>
    </row>
    <row r="47" s="1" customFormat="1" ht="12" customHeight="1">
      <c r="B47" s="32"/>
      <c r="C47" s="26" t="s">
        <v>16</v>
      </c>
      <c r="I47" s="106"/>
      <c r="L47" s="32"/>
    </row>
    <row r="48" s="1" customFormat="1" ht="16.5" customHeight="1">
      <c r="B48" s="32"/>
      <c r="E48" s="105" t="str">
        <f>E7</f>
        <v>5.května</v>
      </c>
      <c r="F48" s="26"/>
      <c r="G48" s="26"/>
      <c r="H48" s="26"/>
      <c r="I48" s="106"/>
      <c r="L48" s="32"/>
    </row>
    <row r="49" s="1" customFormat="1" ht="12" customHeight="1">
      <c r="B49" s="32"/>
      <c r="C49" s="26" t="s">
        <v>88</v>
      </c>
      <c r="I49" s="106"/>
      <c r="L49" s="32"/>
    </row>
    <row r="50" s="1" customFormat="1" ht="16.5" customHeight="1">
      <c r="B50" s="32"/>
      <c r="E50" s="53" t="str">
        <f>E9</f>
        <v>02 - Odvodnění</v>
      </c>
      <c r="F50" s="1"/>
      <c r="G50" s="1"/>
      <c r="H50" s="1"/>
      <c r="I50" s="106"/>
      <c r="L50" s="32"/>
    </row>
    <row r="51" s="1" customFormat="1" ht="6.96" customHeight="1">
      <c r="B51" s="32"/>
      <c r="I51" s="106"/>
      <c r="L51" s="32"/>
    </row>
    <row r="52" s="1" customFormat="1" ht="12" customHeight="1">
      <c r="B52" s="32"/>
      <c r="C52" s="26" t="s">
        <v>20</v>
      </c>
      <c r="F52" s="14" t="str">
        <f>F12</f>
        <v>Praha</v>
      </c>
      <c r="I52" s="107" t="s">
        <v>22</v>
      </c>
      <c r="J52" s="55" t="str">
        <f>IF(J12="","",J12)</f>
        <v>5. 6. 2019</v>
      </c>
      <c r="L52" s="32"/>
    </row>
    <row r="53" s="1" customFormat="1" ht="6.96" customHeight="1">
      <c r="B53" s="32"/>
      <c r="I53" s="106"/>
      <c r="L53" s="32"/>
    </row>
    <row r="54" s="1" customFormat="1" ht="13.65" customHeight="1">
      <c r="B54" s="32"/>
      <c r="C54" s="26" t="s">
        <v>24</v>
      </c>
      <c r="F54" s="14" t="str">
        <f>E15</f>
        <v>TSK Praha a.s.</v>
      </c>
      <c r="I54" s="107" t="s">
        <v>30</v>
      </c>
      <c r="J54" s="30" t="str">
        <f>E21</f>
        <v>AVS Projekt s.r.o.</v>
      </c>
      <c r="L54" s="32"/>
    </row>
    <row r="55" s="1" customFormat="1" ht="13.65" customHeight="1">
      <c r="B55" s="32"/>
      <c r="C55" s="26" t="s">
        <v>28</v>
      </c>
      <c r="F55" s="14" t="str">
        <f>IF(E18="","",E18)</f>
        <v>Vyplň údaj</v>
      </c>
      <c r="I55" s="107" t="s">
        <v>33</v>
      </c>
      <c r="J55" s="30" t="str">
        <f>E24</f>
        <v xml:space="preserve"> </v>
      </c>
      <c r="L55" s="32"/>
    </row>
    <row r="56" s="1" customFormat="1" ht="10.32" customHeight="1">
      <c r="B56" s="32"/>
      <c r="I56" s="106"/>
      <c r="L56" s="32"/>
    </row>
    <row r="57" s="1" customFormat="1" ht="29.28" customHeight="1">
      <c r="B57" s="32"/>
      <c r="C57" s="124" t="s">
        <v>91</v>
      </c>
      <c r="D57" s="115"/>
      <c r="E57" s="115"/>
      <c r="F57" s="115"/>
      <c r="G57" s="115"/>
      <c r="H57" s="115"/>
      <c r="I57" s="125"/>
      <c r="J57" s="126" t="s">
        <v>92</v>
      </c>
      <c r="K57" s="115"/>
      <c r="L57" s="32"/>
    </row>
    <row r="58" s="1" customFormat="1" ht="10.32" customHeight="1">
      <c r="B58" s="32"/>
      <c r="I58" s="106"/>
      <c r="L58" s="32"/>
    </row>
    <row r="59" s="1" customFormat="1" ht="22.8" customHeight="1">
      <c r="B59" s="32"/>
      <c r="C59" s="127" t="s">
        <v>93</v>
      </c>
      <c r="I59" s="106"/>
      <c r="J59" s="79">
        <f>J85</f>
        <v>0</v>
      </c>
      <c r="L59" s="32"/>
      <c r="AU59" s="14" t="s">
        <v>94</v>
      </c>
    </row>
    <row r="60" s="7" customFormat="1" ht="24.96" customHeight="1">
      <c r="B60" s="128"/>
      <c r="D60" s="129" t="s">
        <v>95</v>
      </c>
      <c r="E60" s="130"/>
      <c r="F60" s="130"/>
      <c r="G60" s="130"/>
      <c r="H60" s="130"/>
      <c r="I60" s="131"/>
      <c r="J60" s="132">
        <f>J86</f>
        <v>0</v>
      </c>
      <c r="L60" s="128"/>
    </row>
    <row r="61" s="8" customFormat="1" ht="19.92" customHeight="1">
      <c r="B61" s="133"/>
      <c r="D61" s="134" t="s">
        <v>96</v>
      </c>
      <c r="E61" s="135"/>
      <c r="F61" s="135"/>
      <c r="G61" s="135"/>
      <c r="H61" s="135"/>
      <c r="I61" s="136"/>
      <c r="J61" s="137">
        <f>J87</f>
        <v>0</v>
      </c>
      <c r="L61" s="133"/>
    </row>
    <row r="62" s="8" customFormat="1" ht="19.92" customHeight="1">
      <c r="B62" s="133"/>
      <c r="D62" s="134" t="s">
        <v>97</v>
      </c>
      <c r="E62" s="135"/>
      <c r="F62" s="135"/>
      <c r="G62" s="135"/>
      <c r="H62" s="135"/>
      <c r="I62" s="136"/>
      <c r="J62" s="137">
        <f>J108</f>
        <v>0</v>
      </c>
      <c r="L62" s="133"/>
    </row>
    <row r="63" s="8" customFormat="1" ht="19.92" customHeight="1">
      <c r="B63" s="133"/>
      <c r="D63" s="134" t="s">
        <v>219</v>
      </c>
      <c r="E63" s="135"/>
      <c r="F63" s="135"/>
      <c r="G63" s="135"/>
      <c r="H63" s="135"/>
      <c r="I63" s="136"/>
      <c r="J63" s="137">
        <f>J112</f>
        <v>0</v>
      </c>
      <c r="L63" s="133"/>
    </row>
    <row r="64" s="8" customFormat="1" ht="19.92" customHeight="1">
      <c r="B64" s="133"/>
      <c r="D64" s="134" t="s">
        <v>99</v>
      </c>
      <c r="E64" s="135"/>
      <c r="F64" s="135"/>
      <c r="G64" s="135"/>
      <c r="H64" s="135"/>
      <c r="I64" s="136"/>
      <c r="J64" s="137">
        <f>J126</f>
        <v>0</v>
      </c>
      <c r="L64" s="133"/>
    </row>
    <row r="65" s="8" customFormat="1" ht="19.92" customHeight="1">
      <c r="B65" s="133"/>
      <c r="D65" s="134" t="s">
        <v>100</v>
      </c>
      <c r="E65" s="135"/>
      <c r="F65" s="135"/>
      <c r="G65" s="135"/>
      <c r="H65" s="135"/>
      <c r="I65" s="136"/>
      <c r="J65" s="137">
        <f>J138</f>
        <v>0</v>
      </c>
      <c r="L65" s="133"/>
    </row>
    <row r="66" s="1" customFormat="1" ht="21.84" customHeight="1">
      <c r="B66" s="32"/>
      <c r="I66" s="106"/>
      <c r="L66" s="32"/>
    </row>
    <row r="67" s="1" customFormat="1" ht="6.96" customHeight="1">
      <c r="B67" s="47"/>
      <c r="C67" s="48"/>
      <c r="D67" s="48"/>
      <c r="E67" s="48"/>
      <c r="F67" s="48"/>
      <c r="G67" s="48"/>
      <c r="H67" s="48"/>
      <c r="I67" s="122"/>
      <c r="J67" s="48"/>
      <c r="K67" s="48"/>
      <c r="L67" s="32"/>
    </row>
    <row r="71" s="1" customFormat="1" ht="6.96" customHeight="1">
      <c r="B71" s="49"/>
      <c r="C71" s="50"/>
      <c r="D71" s="50"/>
      <c r="E71" s="50"/>
      <c r="F71" s="50"/>
      <c r="G71" s="50"/>
      <c r="H71" s="50"/>
      <c r="I71" s="123"/>
      <c r="J71" s="50"/>
      <c r="K71" s="50"/>
      <c r="L71" s="32"/>
    </row>
    <row r="72" s="1" customFormat="1" ht="24.96" customHeight="1">
      <c r="B72" s="32"/>
      <c r="C72" s="18" t="s">
        <v>101</v>
      </c>
      <c r="I72" s="106"/>
      <c r="L72" s="32"/>
    </row>
    <row r="73" s="1" customFormat="1" ht="6.96" customHeight="1">
      <c r="B73" s="32"/>
      <c r="I73" s="106"/>
      <c r="L73" s="32"/>
    </row>
    <row r="74" s="1" customFormat="1" ht="12" customHeight="1">
      <c r="B74" s="32"/>
      <c r="C74" s="26" t="s">
        <v>16</v>
      </c>
      <c r="I74" s="106"/>
      <c r="L74" s="32"/>
    </row>
    <row r="75" s="1" customFormat="1" ht="16.5" customHeight="1">
      <c r="B75" s="32"/>
      <c r="E75" s="105" t="str">
        <f>E7</f>
        <v>5.května</v>
      </c>
      <c r="F75" s="26"/>
      <c r="G75" s="26"/>
      <c r="H75" s="26"/>
      <c r="I75" s="106"/>
      <c r="L75" s="32"/>
    </row>
    <row r="76" s="1" customFormat="1" ht="12" customHeight="1">
      <c r="B76" s="32"/>
      <c r="C76" s="26" t="s">
        <v>88</v>
      </c>
      <c r="I76" s="106"/>
      <c r="L76" s="32"/>
    </row>
    <row r="77" s="1" customFormat="1" ht="16.5" customHeight="1">
      <c r="B77" s="32"/>
      <c r="E77" s="53" t="str">
        <f>E9</f>
        <v>02 - Odvodnění</v>
      </c>
      <c r="F77" s="1"/>
      <c r="G77" s="1"/>
      <c r="H77" s="1"/>
      <c r="I77" s="106"/>
      <c r="L77" s="32"/>
    </row>
    <row r="78" s="1" customFormat="1" ht="6.96" customHeight="1">
      <c r="B78" s="32"/>
      <c r="I78" s="106"/>
      <c r="L78" s="32"/>
    </row>
    <row r="79" s="1" customFormat="1" ht="12" customHeight="1">
      <c r="B79" s="32"/>
      <c r="C79" s="26" t="s">
        <v>20</v>
      </c>
      <c r="F79" s="14" t="str">
        <f>F12</f>
        <v>Praha</v>
      </c>
      <c r="I79" s="107" t="s">
        <v>22</v>
      </c>
      <c r="J79" s="55" t="str">
        <f>IF(J12="","",J12)</f>
        <v>5. 6. 2019</v>
      </c>
      <c r="L79" s="32"/>
    </row>
    <row r="80" s="1" customFormat="1" ht="6.96" customHeight="1">
      <c r="B80" s="32"/>
      <c r="I80" s="106"/>
      <c r="L80" s="32"/>
    </row>
    <row r="81" s="1" customFormat="1" ht="13.65" customHeight="1">
      <c r="B81" s="32"/>
      <c r="C81" s="26" t="s">
        <v>24</v>
      </c>
      <c r="F81" s="14" t="str">
        <f>E15</f>
        <v>TSK Praha a.s.</v>
      </c>
      <c r="I81" s="107" t="s">
        <v>30</v>
      </c>
      <c r="J81" s="30" t="str">
        <f>E21</f>
        <v>AVS Projekt s.r.o.</v>
      </c>
      <c r="L81" s="32"/>
    </row>
    <row r="82" s="1" customFormat="1" ht="13.65" customHeight="1">
      <c r="B82" s="32"/>
      <c r="C82" s="26" t="s">
        <v>28</v>
      </c>
      <c r="F82" s="14" t="str">
        <f>IF(E18="","",E18)</f>
        <v>Vyplň údaj</v>
      </c>
      <c r="I82" s="107" t="s">
        <v>33</v>
      </c>
      <c r="J82" s="30" t="str">
        <f>E24</f>
        <v xml:space="preserve"> </v>
      </c>
      <c r="L82" s="32"/>
    </row>
    <row r="83" s="1" customFormat="1" ht="10.32" customHeight="1">
      <c r="B83" s="32"/>
      <c r="I83" s="106"/>
      <c r="L83" s="32"/>
    </row>
    <row r="84" s="9" customFormat="1" ht="29.28" customHeight="1">
      <c r="B84" s="138"/>
      <c r="C84" s="139" t="s">
        <v>102</v>
      </c>
      <c r="D84" s="140" t="s">
        <v>55</v>
      </c>
      <c r="E84" s="140" t="s">
        <v>51</v>
      </c>
      <c r="F84" s="140" t="s">
        <v>52</v>
      </c>
      <c r="G84" s="140" t="s">
        <v>103</v>
      </c>
      <c r="H84" s="140" t="s">
        <v>104</v>
      </c>
      <c r="I84" s="141" t="s">
        <v>105</v>
      </c>
      <c r="J84" s="140" t="s">
        <v>92</v>
      </c>
      <c r="K84" s="142" t="s">
        <v>106</v>
      </c>
      <c r="L84" s="138"/>
      <c r="M84" s="71" t="s">
        <v>1</v>
      </c>
      <c r="N84" s="72" t="s">
        <v>40</v>
      </c>
      <c r="O84" s="72" t="s">
        <v>107</v>
      </c>
      <c r="P84" s="72" t="s">
        <v>108</v>
      </c>
      <c r="Q84" s="72" t="s">
        <v>109</v>
      </c>
      <c r="R84" s="72" t="s">
        <v>110</v>
      </c>
      <c r="S84" s="72" t="s">
        <v>111</v>
      </c>
      <c r="T84" s="72" t="s">
        <v>112</v>
      </c>
      <c r="U84" s="73" t="s">
        <v>113</v>
      </c>
    </row>
    <row r="85" s="1" customFormat="1" ht="22.8" customHeight="1">
      <c r="B85" s="32"/>
      <c r="C85" s="76" t="s">
        <v>114</v>
      </c>
      <c r="I85" s="106"/>
      <c r="J85" s="143">
        <f>BK85</f>
        <v>0</v>
      </c>
      <c r="L85" s="32"/>
      <c r="M85" s="74"/>
      <c r="N85" s="58"/>
      <c r="O85" s="58"/>
      <c r="P85" s="144">
        <f>P86</f>
        <v>0</v>
      </c>
      <c r="Q85" s="58"/>
      <c r="R85" s="144">
        <f>R86</f>
        <v>301.70877999999999</v>
      </c>
      <c r="S85" s="58"/>
      <c r="T85" s="144">
        <f>T86</f>
        <v>353.41608000000002</v>
      </c>
      <c r="U85" s="59"/>
      <c r="AT85" s="14" t="s">
        <v>69</v>
      </c>
      <c r="AU85" s="14" t="s">
        <v>94</v>
      </c>
      <c r="BK85" s="145">
        <f>BK86</f>
        <v>0</v>
      </c>
    </row>
    <row r="86" s="10" customFormat="1" ht="25.92" customHeight="1">
      <c r="B86" s="146"/>
      <c r="D86" s="147" t="s">
        <v>69</v>
      </c>
      <c r="E86" s="148" t="s">
        <v>115</v>
      </c>
      <c r="F86" s="148" t="s">
        <v>116</v>
      </c>
      <c r="I86" s="149"/>
      <c r="J86" s="150">
        <f>BK86</f>
        <v>0</v>
      </c>
      <c r="L86" s="146"/>
      <c r="M86" s="151"/>
      <c r="N86" s="152"/>
      <c r="O86" s="152"/>
      <c r="P86" s="153">
        <f>P87+P108+P112+P126+P138</f>
        <v>0</v>
      </c>
      <c r="Q86" s="152"/>
      <c r="R86" s="153">
        <f>R87+R108+R112+R126+R138</f>
        <v>301.70877999999999</v>
      </c>
      <c r="S86" s="152"/>
      <c r="T86" s="153">
        <f>T87+T108+T112+T126+T138</f>
        <v>353.41608000000002</v>
      </c>
      <c r="U86" s="154"/>
      <c r="AR86" s="147" t="s">
        <v>78</v>
      </c>
      <c r="AT86" s="155" t="s">
        <v>69</v>
      </c>
      <c r="AU86" s="155" t="s">
        <v>70</v>
      </c>
      <c r="AY86" s="147" t="s">
        <v>117</v>
      </c>
      <c r="BK86" s="156">
        <f>BK87+BK108+BK112+BK126+BK138</f>
        <v>0</v>
      </c>
    </row>
    <row r="87" s="10" customFormat="1" ht="22.8" customHeight="1">
      <c r="B87" s="146"/>
      <c r="D87" s="147" t="s">
        <v>69</v>
      </c>
      <c r="E87" s="157" t="s">
        <v>78</v>
      </c>
      <c r="F87" s="157" t="s">
        <v>118</v>
      </c>
      <c r="I87" s="149"/>
      <c r="J87" s="158">
        <f>BK87</f>
        <v>0</v>
      </c>
      <c r="L87" s="146"/>
      <c r="M87" s="151"/>
      <c r="N87" s="152"/>
      <c r="O87" s="152"/>
      <c r="P87" s="153">
        <f>SUM(P88:P107)</f>
        <v>0</v>
      </c>
      <c r="Q87" s="152"/>
      <c r="R87" s="153">
        <f>SUM(R88:R107)</f>
        <v>0</v>
      </c>
      <c r="S87" s="152"/>
      <c r="T87" s="153">
        <f>SUM(T88:T107)</f>
        <v>0</v>
      </c>
      <c r="U87" s="154"/>
      <c r="AR87" s="147" t="s">
        <v>78</v>
      </c>
      <c r="AT87" s="155" t="s">
        <v>69</v>
      </c>
      <c r="AU87" s="155" t="s">
        <v>78</v>
      </c>
      <c r="AY87" s="147" t="s">
        <v>117</v>
      </c>
      <c r="BK87" s="156">
        <f>SUM(BK88:BK107)</f>
        <v>0</v>
      </c>
    </row>
    <row r="88" s="1" customFormat="1" ht="16.5" customHeight="1">
      <c r="B88" s="159"/>
      <c r="C88" s="160" t="s">
        <v>7</v>
      </c>
      <c r="D88" s="160" t="s">
        <v>120</v>
      </c>
      <c r="E88" s="161" t="s">
        <v>220</v>
      </c>
      <c r="F88" s="162" t="s">
        <v>221</v>
      </c>
      <c r="G88" s="163" t="s">
        <v>138</v>
      </c>
      <c r="H88" s="164">
        <v>34.5</v>
      </c>
      <c r="I88" s="165"/>
      <c r="J88" s="166">
        <f>ROUND(I88*H88,2)</f>
        <v>0</v>
      </c>
      <c r="K88" s="162" t="s">
        <v>124</v>
      </c>
      <c r="L88" s="32"/>
      <c r="M88" s="167" t="s">
        <v>1</v>
      </c>
      <c r="N88" s="168" t="s">
        <v>41</v>
      </c>
      <c r="O88" s="62"/>
      <c r="P88" s="169">
        <f>O88*H88</f>
        <v>0</v>
      </c>
      <c r="Q88" s="169">
        <v>0</v>
      </c>
      <c r="R88" s="169">
        <f>Q88*H88</f>
        <v>0</v>
      </c>
      <c r="S88" s="169">
        <v>0</v>
      </c>
      <c r="T88" s="169">
        <f>S88*H88</f>
        <v>0</v>
      </c>
      <c r="U88" s="170" t="s">
        <v>1</v>
      </c>
      <c r="AR88" s="14" t="s">
        <v>125</v>
      </c>
      <c r="AT88" s="14" t="s">
        <v>120</v>
      </c>
      <c r="AU88" s="14" t="s">
        <v>80</v>
      </c>
      <c r="AY88" s="14" t="s">
        <v>117</v>
      </c>
      <c r="BE88" s="171">
        <f>IF(N88="základní",J88,0)</f>
        <v>0</v>
      </c>
      <c r="BF88" s="171">
        <f>IF(N88="snížená",J88,0)</f>
        <v>0</v>
      </c>
      <c r="BG88" s="171">
        <f>IF(N88="zákl. přenesená",J88,0)</f>
        <v>0</v>
      </c>
      <c r="BH88" s="171">
        <f>IF(N88="sníž. přenesená",J88,0)</f>
        <v>0</v>
      </c>
      <c r="BI88" s="171">
        <f>IF(N88="nulová",J88,0)</f>
        <v>0</v>
      </c>
      <c r="BJ88" s="14" t="s">
        <v>78</v>
      </c>
      <c r="BK88" s="171">
        <f>ROUND(I88*H88,2)</f>
        <v>0</v>
      </c>
      <c r="BL88" s="14" t="s">
        <v>125</v>
      </c>
      <c r="BM88" s="14" t="s">
        <v>222</v>
      </c>
    </row>
    <row r="89" s="1" customFormat="1">
      <c r="B89" s="32"/>
      <c r="D89" s="172" t="s">
        <v>127</v>
      </c>
      <c r="F89" s="173" t="s">
        <v>223</v>
      </c>
      <c r="I89" s="106"/>
      <c r="L89" s="32"/>
      <c r="M89" s="174"/>
      <c r="N89" s="62"/>
      <c r="O89" s="62"/>
      <c r="P89" s="62"/>
      <c r="Q89" s="62"/>
      <c r="R89" s="62"/>
      <c r="S89" s="62"/>
      <c r="T89" s="62"/>
      <c r="U89" s="63"/>
      <c r="AT89" s="14" t="s">
        <v>127</v>
      </c>
      <c r="AU89" s="14" t="s">
        <v>80</v>
      </c>
    </row>
    <row r="90" s="11" customFormat="1">
      <c r="B90" s="175"/>
      <c r="D90" s="172" t="s">
        <v>133</v>
      </c>
      <c r="E90" s="176" t="s">
        <v>1</v>
      </c>
      <c r="F90" s="177" t="s">
        <v>224</v>
      </c>
      <c r="H90" s="178">
        <v>34.5</v>
      </c>
      <c r="I90" s="179"/>
      <c r="L90" s="175"/>
      <c r="M90" s="180"/>
      <c r="N90" s="181"/>
      <c r="O90" s="181"/>
      <c r="P90" s="181"/>
      <c r="Q90" s="181"/>
      <c r="R90" s="181"/>
      <c r="S90" s="181"/>
      <c r="T90" s="181"/>
      <c r="U90" s="182"/>
      <c r="AT90" s="176" t="s">
        <v>133</v>
      </c>
      <c r="AU90" s="176" t="s">
        <v>80</v>
      </c>
      <c r="AV90" s="11" t="s">
        <v>80</v>
      </c>
      <c r="AW90" s="11" t="s">
        <v>32</v>
      </c>
      <c r="AX90" s="11" t="s">
        <v>78</v>
      </c>
      <c r="AY90" s="176" t="s">
        <v>117</v>
      </c>
    </row>
    <row r="91" s="1" customFormat="1" ht="16.5" customHeight="1">
      <c r="B91" s="159"/>
      <c r="C91" s="160" t="s">
        <v>225</v>
      </c>
      <c r="D91" s="160" t="s">
        <v>120</v>
      </c>
      <c r="E91" s="161" t="s">
        <v>226</v>
      </c>
      <c r="F91" s="162" t="s">
        <v>227</v>
      </c>
      <c r="G91" s="163" t="s">
        <v>138</v>
      </c>
      <c r="H91" s="164">
        <v>34.5</v>
      </c>
      <c r="I91" s="165"/>
      <c r="J91" s="166">
        <f>ROUND(I91*H91,2)</f>
        <v>0</v>
      </c>
      <c r="K91" s="162" t="s">
        <v>124</v>
      </c>
      <c r="L91" s="32"/>
      <c r="M91" s="167" t="s">
        <v>1</v>
      </c>
      <c r="N91" s="168" t="s">
        <v>41</v>
      </c>
      <c r="O91" s="62"/>
      <c r="P91" s="169">
        <f>O91*H91</f>
        <v>0</v>
      </c>
      <c r="Q91" s="169">
        <v>0</v>
      </c>
      <c r="R91" s="169">
        <f>Q91*H91</f>
        <v>0</v>
      </c>
      <c r="S91" s="169">
        <v>0</v>
      </c>
      <c r="T91" s="169">
        <f>S91*H91</f>
        <v>0</v>
      </c>
      <c r="U91" s="170" t="s">
        <v>1</v>
      </c>
      <c r="AR91" s="14" t="s">
        <v>125</v>
      </c>
      <c r="AT91" s="14" t="s">
        <v>120</v>
      </c>
      <c r="AU91" s="14" t="s">
        <v>80</v>
      </c>
      <c r="AY91" s="14" t="s">
        <v>117</v>
      </c>
      <c r="BE91" s="171">
        <f>IF(N91="základní",J91,0)</f>
        <v>0</v>
      </c>
      <c r="BF91" s="171">
        <f>IF(N91="snížená",J91,0)</f>
        <v>0</v>
      </c>
      <c r="BG91" s="171">
        <f>IF(N91="zákl. přenesená",J91,0)</f>
        <v>0</v>
      </c>
      <c r="BH91" s="171">
        <f>IF(N91="sníž. přenesená",J91,0)</f>
        <v>0</v>
      </c>
      <c r="BI91" s="171">
        <f>IF(N91="nulová",J91,0)</f>
        <v>0</v>
      </c>
      <c r="BJ91" s="14" t="s">
        <v>78</v>
      </c>
      <c r="BK91" s="171">
        <f>ROUND(I91*H91,2)</f>
        <v>0</v>
      </c>
      <c r="BL91" s="14" t="s">
        <v>125</v>
      </c>
      <c r="BM91" s="14" t="s">
        <v>228</v>
      </c>
    </row>
    <row r="92" s="1" customFormat="1">
      <c r="B92" s="32"/>
      <c r="D92" s="172" t="s">
        <v>127</v>
      </c>
      <c r="F92" s="173" t="s">
        <v>223</v>
      </c>
      <c r="I92" s="106"/>
      <c r="L92" s="32"/>
      <c r="M92" s="174"/>
      <c r="N92" s="62"/>
      <c r="O92" s="62"/>
      <c r="P92" s="62"/>
      <c r="Q92" s="62"/>
      <c r="R92" s="62"/>
      <c r="S92" s="62"/>
      <c r="T92" s="62"/>
      <c r="U92" s="63"/>
      <c r="AT92" s="14" t="s">
        <v>127</v>
      </c>
      <c r="AU92" s="14" t="s">
        <v>80</v>
      </c>
    </row>
    <row r="93" s="11" customFormat="1">
      <c r="B93" s="175"/>
      <c r="D93" s="172" t="s">
        <v>133</v>
      </c>
      <c r="E93" s="176" t="s">
        <v>1</v>
      </c>
      <c r="F93" s="177" t="s">
        <v>229</v>
      </c>
      <c r="H93" s="178">
        <v>34.5</v>
      </c>
      <c r="I93" s="179"/>
      <c r="L93" s="175"/>
      <c r="M93" s="180"/>
      <c r="N93" s="181"/>
      <c r="O93" s="181"/>
      <c r="P93" s="181"/>
      <c r="Q93" s="181"/>
      <c r="R93" s="181"/>
      <c r="S93" s="181"/>
      <c r="T93" s="181"/>
      <c r="U93" s="182"/>
      <c r="AT93" s="176" t="s">
        <v>133</v>
      </c>
      <c r="AU93" s="176" t="s">
        <v>80</v>
      </c>
      <c r="AV93" s="11" t="s">
        <v>80</v>
      </c>
      <c r="AW93" s="11" t="s">
        <v>32</v>
      </c>
      <c r="AX93" s="11" t="s">
        <v>78</v>
      </c>
      <c r="AY93" s="176" t="s">
        <v>117</v>
      </c>
    </row>
    <row r="94" s="1" customFormat="1" ht="16.5" customHeight="1">
      <c r="B94" s="159"/>
      <c r="C94" s="160" t="s">
        <v>78</v>
      </c>
      <c r="D94" s="160" t="s">
        <v>120</v>
      </c>
      <c r="E94" s="161" t="s">
        <v>230</v>
      </c>
      <c r="F94" s="162" t="s">
        <v>231</v>
      </c>
      <c r="G94" s="163" t="s">
        <v>138</v>
      </c>
      <c r="H94" s="164">
        <v>146.75999999999999</v>
      </c>
      <c r="I94" s="165"/>
      <c r="J94" s="166">
        <f>ROUND(I94*H94,2)</f>
        <v>0</v>
      </c>
      <c r="K94" s="162" t="s">
        <v>124</v>
      </c>
      <c r="L94" s="32"/>
      <c r="M94" s="167" t="s">
        <v>1</v>
      </c>
      <c r="N94" s="168" t="s">
        <v>41</v>
      </c>
      <c r="O94" s="62"/>
      <c r="P94" s="169">
        <f>O94*H94</f>
        <v>0</v>
      </c>
      <c r="Q94" s="169">
        <v>0</v>
      </c>
      <c r="R94" s="169">
        <f>Q94*H94</f>
        <v>0</v>
      </c>
      <c r="S94" s="169">
        <v>0</v>
      </c>
      <c r="T94" s="169">
        <f>S94*H94</f>
        <v>0</v>
      </c>
      <c r="U94" s="170" t="s">
        <v>1</v>
      </c>
      <c r="AR94" s="14" t="s">
        <v>125</v>
      </c>
      <c r="AT94" s="14" t="s">
        <v>120</v>
      </c>
      <c r="AU94" s="14" t="s">
        <v>80</v>
      </c>
      <c r="AY94" s="14" t="s">
        <v>117</v>
      </c>
      <c r="BE94" s="171">
        <f>IF(N94="základní",J94,0)</f>
        <v>0</v>
      </c>
      <c r="BF94" s="171">
        <f>IF(N94="snížená",J94,0)</f>
        <v>0</v>
      </c>
      <c r="BG94" s="171">
        <f>IF(N94="zákl. přenesená",J94,0)</f>
        <v>0</v>
      </c>
      <c r="BH94" s="171">
        <f>IF(N94="sníž. přenesená",J94,0)</f>
        <v>0</v>
      </c>
      <c r="BI94" s="171">
        <f>IF(N94="nulová",J94,0)</f>
        <v>0</v>
      </c>
      <c r="BJ94" s="14" t="s">
        <v>78</v>
      </c>
      <c r="BK94" s="171">
        <f>ROUND(I94*H94,2)</f>
        <v>0</v>
      </c>
      <c r="BL94" s="14" t="s">
        <v>125</v>
      </c>
      <c r="BM94" s="14" t="s">
        <v>232</v>
      </c>
    </row>
    <row r="95" s="1" customFormat="1">
      <c r="B95" s="32"/>
      <c r="D95" s="172" t="s">
        <v>127</v>
      </c>
      <c r="F95" s="173" t="s">
        <v>233</v>
      </c>
      <c r="I95" s="106"/>
      <c r="L95" s="32"/>
      <c r="M95" s="174"/>
      <c r="N95" s="62"/>
      <c r="O95" s="62"/>
      <c r="P95" s="62"/>
      <c r="Q95" s="62"/>
      <c r="R95" s="62"/>
      <c r="S95" s="62"/>
      <c r="T95" s="62"/>
      <c r="U95" s="63"/>
      <c r="AT95" s="14" t="s">
        <v>127</v>
      </c>
      <c r="AU95" s="14" t="s">
        <v>80</v>
      </c>
    </row>
    <row r="96" s="11" customFormat="1">
      <c r="B96" s="175"/>
      <c r="D96" s="172" t="s">
        <v>133</v>
      </c>
      <c r="E96" s="176" t="s">
        <v>1</v>
      </c>
      <c r="F96" s="177" t="s">
        <v>234</v>
      </c>
      <c r="H96" s="178">
        <v>146.75999999999999</v>
      </c>
      <c r="I96" s="179"/>
      <c r="L96" s="175"/>
      <c r="M96" s="180"/>
      <c r="N96" s="181"/>
      <c r="O96" s="181"/>
      <c r="P96" s="181"/>
      <c r="Q96" s="181"/>
      <c r="R96" s="181"/>
      <c r="S96" s="181"/>
      <c r="T96" s="181"/>
      <c r="U96" s="182"/>
      <c r="AT96" s="176" t="s">
        <v>133</v>
      </c>
      <c r="AU96" s="176" t="s">
        <v>80</v>
      </c>
      <c r="AV96" s="11" t="s">
        <v>80</v>
      </c>
      <c r="AW96" s="11" t="s">
        <v>32</v>
      </c>
      <c r="AX96" s="11" t="s">
        <v>78</v>
      </c>
      <c r="AY96" s="176" t="s">
        <v>117</v>
      </c>
    </row>
    <row r="97" s="1" customFormat="1" ht="16.5" customHeight="1">
      <c r="B97" s="159"/>
      <c r="C97" s="160" t="s">
        <v>80</v>
      </c>
      <c r="D97" s="160" t="s">
        <v>120</v>
      </c>
      <c r="E97" s="161" t="s">
        <v>235</v>
      </c>
      <c r="F97" s="162" t="s">
        <v>236</v>
      </c>
      <c r="G97" s="163" t="s">
        <v>138</v>
      </c>
      <c r="H97" s="164">
        <v>146.75999999999999</v>
      </c>
      <c r="I97" s="165"/>
      <c r="J97" s="166">
        <f>ROUND(I97*H97,2)</f>
        <v>0</v>
      </c>
      <c r="K97" s="162" t="s">
        <v>124</v>
      </c>
      <c r="L97" s="32"/>
      <c r="M97" s="167" t="s">
        <v>1</v>
      </c>
      <c r="N97" s="168" t="s">
        <v>41</v>
      </c>
      <c r="O97" s="62"/>
      <c r="P97" s="169">
        <f>O97*H97</f>
        <v>0</v>
      </c>
      <c r="Q97" s="169">
        <v>0</v>
      </c>
      <c r="R97" s="169">
        <f>Q97*H97</f>
        <v>0</v>
      </c>
      <c r="S97" s="169">
        <v>0</v>
      </c>
      <c r="T97" s="169">
        <f>S97*H97</f>
        <v>0</v>
      </c>
      <c r="U97" s="170" t="s">
        <v>1</v>
      </c>
      <c r="AR97" s="14" t="s">
        <v>125</v>
      </c>
      <c r="AT97" s="14" t="s">
        <v>120</v>
      </c>
      <c r="AU97" s="14" t="s">
        <v>80</v>
      </c>
      <c r="AY97" s="14" t="s">
        <v>117</v>
      </c>
      <c r="BE97" s="171">
        <f>IF(N97="základní",J97,0)</f>
        <v>0</v>
      </c>
      <c r="BF97" s="171">
        <f>IF(N97="snížená",J97,0)</f>
        <v>0</v>
      </c>
      <c r="BG97" s="171">
        <f>IF(N97="zákl. přenesená",J97,0)</f>
        <v>0</v>
      </c>
      <c r="BH97" s="171">
        <f>IF(N97="sníž. přenesená",J97,0)</f>
        <v>0</v>
      </c>
      <c r="BI97" s="171">
        <f>IF(N97="nulová",J97,0)</f>
        <v>0</v>
      </c>
      <c r="BJ97" s="14" t="s">
        <v>78</v>
      </c>
      <c r="BK97" s="171">
        <f>ROUND(I97*H97,2)</f>
        <v>0</v>
      </c>
      <c r="BL97" s="14" t="s">
        <v>125</v>
      </c>
      <c r="BM97" s="14" t="s">
        <v>237</v>
      </c>
    </row>
    <row r="98" s="1" customFormat="1">
      <c r="B98" s="32"/>
      <c r="D98" s="172" t="s">
        <v>127</v>
      </c>
      <c r="F98" s="173" t="s">
        <v>233</v>
      </c>
      <c r="I98" s="106"/>
      <c r="L98" s="32"/>
      <c r="M98" s="174"/>
      <c r="N98" s="62"/>
      <c r="O98" s="62"/>
      <c r="P98" s="62"/>
      <c r="Q98" s="62"/>
      <c r="R98" s="62"/>
      <c r="S98" s="62"/>
      <c r="T98" s="62"/>
      <c r="U98" s="63"/>
      <c r="AT98" s="14" t="s">
        <v>127</v>
      </c>
      <c r="AU98" s="14" t="s">
        <v>80</v>
      </c>
    </row>
    <row r="99" s="1" customFormat="1" ht="16.5" customHeight="1">
      <c r="B99" s="159"/>
      <c r="C99" s="160" t="s">
        <v>160</v>
      </c>
      <c r="D99" s="160" t="s">
        <v>120</v>
      </c>
      <c r="E99" s="161" t="s">
        <v>136</v>
      </c>
      <c r="F99" s="162" t="s">
        <v>137</v>
      </c>
      <c r="G99" s="163" t="s">
        <v>138</v>
      </c>
      <c r="H99" s="164">
        <v>181.25999999999999</v>
      </c>
      <c r="I99" s="165"/>
      <c r="J99" s="166">
        <f>ROUND(I99*H99,2)</f>
        <v>0</v>
      </c>
      <c r="K99" s="162" t="s">
        <v>124</v>
      </c>
      <c r="L99" s="32"/>
      <c r="M99" s="167" t="s">
        <v>1</v>
      </c>
      <c r="N99" s="168" t="s">
        <v>41</v>
      </c>
      <c r="O99" s="62"/>
      <c r="P99" s="169">
        <f>O99*H99</f>
        <v>0</v>
      </c>
      <c r="Q99" s="169">
        <v>0</v>
      </c>
      <c r="R99" s="169">
        <f>Q99*H99</f>
        <v>0</v>
      </c>
      <c r="S99" s="169">
        <v>0</v>
      </c>
      <c r="T99" s="169">
        <f>S99*H99</f>
        <v>0</v>
      </c>
      <c r="U99" s="170" t="s">
        <v>1</v>
      </c>
      <c r="AR99" s="14" t="s">
        <v>125</v>
      </c>
      <c r="AT99" s="14" t="s">
        <v>120</v>
      </c>
      <c r="AU99" s="14" t="s">
        <v>80</v>
      </c>
      <c r="AY99" s="14" t="s">
        <v>117</v>
      </c>
      <c r="BE99" s="171">
        <f>IF(N99="základní",J99,0)</f>
        <v>0</v>
      </c>
      <c r="BF99" s="171">
        <f>IF(N99="snížená",J99,0)</f>
        <v>0</v>
      </c>
      <c r="BG99" s="171">
        <f>IF(N99="zákl. přenesená",J99,0)</f>
        <v>0</v>
      </c>
      <c r="BH99" s="171">
        <f>IF(N99="sníž. přenesená",J99,0)</f>
        <v>0</v>
      </c>
      <c r="BI99" s="171">
        <f>IF(N99="nulová",J99,0)</f>
        <v>0</v>
      </c>
      <c r="BJ99" s="14" t="s">
        <v>78</v>
      </c>
      <c r="BK99" s="171">
        <f>ROUND(I99*H99,2)</f>
        <v>0</v>
      </c>
      <c r="BL99" s="14" t="s">
        <v>125</v>
      </c>
      <c r="BM99" s="14" t="s">
        <v>238</v>
      </c>
    </row>
    <row r="100" s="1" customFormat="1">
      <c r="B100" s="32"/>
      <c r="D100" s="172" t="s">
        <v>127</v>
      </c>
      <c r="F100" s="173" t="s">
        <v>140</v>
      </c>
      <c r="I100" s="106"/>
      <c r="L100" s="32"/>
      <c r="M100" s="174"/>
      <c r="N100" s="62"/>
      <c r="O100" s="62"/>
      <c r="P100" s="62"/>
      <c r="Q100" s="62"/>
      <c r="R100" s="62"/>
      <c r="S100" s="62"/>
      <c r="T100" s="62"/>
      <c r="U100" s="63"/>
      <c r="AT100" s="14" t="s">
        <v>127</v>
      </c>
      <c r="AU100" s="14" t="s">
        <v>80</v>
      </c>
    </row>
    <row r="101" s="11" customFormat="1">
      <c r="B101" s="175"/>
      <c r="D101" s="172" t="s">
        <v>133</v>
      </c>
      <c r="E101" s="176" t="s">
        <v>1</v>
      </c>
      <c r="F101" s="177" t="s">
        <v>239</v>
      </c>
      <c r="H101" s="178">
        <v>181.25999999999999</v>
      </c>
      <c r="I101" s="179"/>
      <c r="L101" s="175"/>
      <c r="M101" s="180"/>
      <c r="N101" s="181"/>
      <c r="O101" s="181"/>
      <c r="P101" s="181"/>
      <c r="Q101" s="181"/>
      <c r="R101" s="181"/>
      <c r="S101" s="181"/>
      <c r="T101" s="181"/>
      <c r="U101" s="182"/>
      <c r="AT101" s="176" t="s">
        <v>133</v>
      </c>
      <c r="AU101" s="176" t="s">
        <v>80</v>
      </c>
      <c r="AV101" s="11" t="s">
        <v>80</v>
      </c>
      <c r="AW101" s="11" t="s">
        <v>32</v>
      </c>
      <c r="AX101" s="11" t="s">
        <v>78</v>
      </c>
      <c r="AY101" s="176" t="s">
        <v>117</v>
      </c>
    </row>
    <row r="102" s="1" customFormat="1" ht="16.5" customHeight="1">
      <c r="B102" s="159"/>
      <c r="C102" s="160" t="s">
        <v>240</v>
      </c>
      <c r="D102" s="160" t="s">
        <v>120</v>
      </c>
      <c r="E102" s="161" t="s">
        <v>241</v>
      </c>
      <c r="F102" s="162" t="s">
        <v>242</v>
      </c>
      <c r="G102" s="163" t="s">
        <v>138</v>
      </c>
      <c r="H102" s="164">
        <v>11.5</v>
      </c>
      <c r="I102" s="165"/>
      <c r="J102" s="166">
        <f>ROUND(I102*H102,2)</f>
        <v>0</v>
      </c>
      <c r="K102" s="162" t="s">
        <v>124</v>
      </c>
      <c r="L102" s="32"/>
      <c r="M102" s="167" t="s">
        <v>1</v>
      </c>
      <c r="N102" s="168" t="s">
        <v>41</v>
      </c>
      <c r="O102" s="62"/>
      <c r="P102" s="169">
        <f>O102*H102</f>
        <v>0</v>
      </c>
      <c r="Q102" s="169">
        <v>0</v>
      </c>
      <c r="R102" s="169">
        <f>Q102*H102</f>
        <v>0</v>
      </c>
      <c r="S102" s="169">
        <v>0</v>
      </c>
      <c r="T102" s="169">
        <f>S102*H102</f>
        <v>0</v>
      </c>
      <c r="U102" s="170" t="s">
        <v>1</v>
      </c>
      <c r="AR102" s="14" t="s">
        <v>125</v>
      </c>
      <c r="AT102" s="14" t="s">
        <v>120</v>
      </c>
      <c r="AU102" s="14" t="s">
        <v>80</v>
      </c>
      <c r="AY102" s="14" t="s">
        <v>117</v>
      </c>
      <c r="BE102" s="171">
        <f>IF(N102="základní",J102,0)</f>
        <v>0</v>
      </c>
      <c r="BF102" s="171">
        <f>IF(N102="snížená",J102,0)</f>
        <v>0</v>
      </c>
      <c r="BG102" s="171">
        <f>IF(N102="zákl. přenesená",J102,0)</f>
        <v>0</v>
      </c>
      <c r="BH102" s="171">
        <f>IF(N102="sníž. přenesená",J102,0)</f>
        <v>0</v>
      </c>
      <c r="BI102" s="171">
        <f>IF(N102="nulová",J102,0)</f>
        <v>0</v>
      </c>
      <c r="BJ102" s="14" t="s">
        <v>78</v>
      </c>
      <c r="BK102" s="171">
        <f>ROUND(I102*H102,2)</f>
        <v>0</v>
      </c>
      <c r="BL102" s="14" t="s">
        <v>125</v>
      </c>
      <c r="BM102" s="14" t="s">
        <v>243</v>
      </c>
    </row>
    <row r="103" s="1" customFormat="1">
      <c r="B103" s="32"/>
      <c r="D103" s="172" t="s">
        <v>127</v>
      </c>
      <c r="F103" s="173" t="s">
        <v>244</v>
      </c>
      <c r="I103" s="106"/>
      <c r="L103" s="32"/>
      <c r="M103" s="174"/>
      <c r="N103" s="62"/>
      <c r="O103" s="62"/>
      <c r="P103" s="62"/>
      <c r="Q103" s="62"/>
      <c r="R103" s="62"/>
      <c r="S103" s="62"/>
      <c r="T103" s="62"/>
      <c r="U103" s="63"/>
      <c r="AT103" s="14" t="s">
        <v>127</v>
      </c>
      <c r="AU103" s="14" t="s">
        <v>80</v>
      </c>
    </row>
    <row r="104" s="11" customFormat="1">
      <c r="B104" s="175"/>
      <c r="D104" s="172" t="s">
        <v>133</v>
      </c>
      <c r="E104" s="176" t="s">
        <v>1</v>
      </c>
      <c r="F104" s="177" t="s">
        <v>245</v>
      </c>
      <c r="H104" s="178">
        <v>11.5</v>
      </c>
      <c r="I104" s="179"/>
      <c r="L104" s="175"/>
      <c r="M104" s="180"/>
      <c r="N104" s="181"/>
      <c r="O104" s="181"/>
      <c r="P104" s="181"/>
      <c r="Q104" s="181"/>
      <c r="R104" s="181"/>
      <c r="S104" s="181"/>
      <c r="T104" s="181"/>
      <c r="U104" s="182"/>
      <c r="AT104" s="176" t="s">
        <v>133</v>
      </c>
      <c r="AU104" s="176" t="s">
        <v>80</v>
      </c>
      <c r="AV104" s="11" t="s">
        <v>80</v>
      </c>
      <c r="AW104" s="11" t="s">
        <v>32</v>
      </c>
      <c r="AX104" s="11" t="s">
        <v>78</v>
      </c>
      <c r="AY104" s="176" t="s">
        <v>117</v>
      </c>
    </row>
    <row r="105" s="1" customFormat="1" ht="16.5" customHeight="1">
      <c r="B105" s="159"/>
      <c r="C105" s="160" t="s">
        <v>142</v>
      </c>
      <c r="D105" s="160" t="s">
        <v>120</v>
      </c>
      <c r="E105" s="161" t="s">
        <v>143</v>
      </c>
      <c r="F105" s="162" t="s">
        <v>144</v>
      </c>
      <c r="G105" s="163" t="s">
        <v>123</v>
      </c>
      <c r="H105" s="164">
        <v>733.79999999999995</v>
      </c>
      <c r="I105" s="165"/>
      <c r="J105" s="166">
        <f>ROUND(I105*H105,2)</f>
        <v>0</v>
      </c>
      <c r="K105" s="162" t="s">
        <v>124</v>
      </c>
      <c r="L105" s="32"/>
      <c r="M105" s="167" t="s">
        <v>1</v>
      </c>
      <c r="N105" s="168" t="s">
        <v>41</v>
      </c>
      <c r="O105" s="62"/>
      <c r="P105" s="169">
        <f>O105*H105</f>
        <v>0</v>
      </c>
      <c r="Q105" s="169">
        <v>0</v>
      </c>
      <c r="R105" s="169">
        <f>Q105*H105</f>
        <v>0</v>
      </c>
      <c r="S105" s="169">
        <v>0</v>
      </c>
      <c r="T105" s="169">
        <f>S105*H105</f>
        <v>0</v>
      </c>
      <c r="U105" s="170" t="s">
        <v>1</v>
      </c>
      <c r="AR105" s="14" t="s">
        <v>125</v>
      </c>
      <c r="AT105" s="14" t="s">
        <v>120</v>
      </c>
      <c r="AU105" s="14" t="s">
        <v>80</v>
      </c>
      <c r="AY105" s="14" t="s">
        <v>117</v>
      </c>
      <c r="BE105" s="171">
        <f>IF(N105="základní",J105,0)</f>
        <v>0</v>
      </c>
      <c r="BF105" s="171">
        <f>IF(N105="snížená",J105,0)</f>
        <v>0</v>
      </c>
      <c r="BG105" s="171">
        <f>IF(N105="zákl. přenesená",J105,0)</f>
        <v>0</v>
      </c>
      <c r="BH105" s="171">
        <f>IF(N105="sníž. přenesená",J105,0)</f>
        <v>0</v>
      </c>
      <c r="BI105" s="171">
        <f>IF(N105="nulová",J105,0)</f>
        <v>0</v>
      </c>
      <c r="BJ105" s="14" t="s">
        <v>78</v>
      </c>
      <c r="BK105" s="171">
        <f>ROUND(I105*H105,2)</f>
        <v>0</v>
      </c>
      <c r="BL105" s="14" t="s">
        <v>125</v>
      </c>
      <c r="BM105" s="14" t="s">
        <v>246</v>
      </c>
    </row>
    <row r="106" s="1" customFormat="1">
      <c r="B106" s="32"/>
      <c r="D106" s="172" t="s">
        <v>127</v>
      </c>
      <c r="F106" s="173" t="s">
        <v>146</v>
      </c>
      <c r="I106" s="106"/>
      <c r="L106" s="32"/>
      <c r="M106" s="174"/>
      <c r="N106" s="62"/>
      <c r="O106" s="62"/>
      <c r="P106" s="62"/>
      <c r="Q106" s="62"/>
      <c r="R106" s="62"/>
      <c r="S106" s="62"/>
      <c r="T106" s="62"/>
      <c r="U106" s="63"/>
      <c r="AT106" s="14" t="s">
        <v>127</v>
      </c>
      <c r="AU106" s="14" t="s">
        <v>80</v>
      </c>
    </row>
    <row r="107" s="11" customFormat="1">
      <c r="B107" s="175"/>
      <c r="D107" s="172" t="s">
        <v>133</v>
      </c>
      <c r="E107" s="176" t="s">
        <v>1</v>
      </c>
      <c r="F107" s="177" t="s">
        <v>247</v>
      </c>
      <c r="H107" s="178">
        <v>733.79999999999995</v>
      </c>
      <c r="I107" s="179"/>
      <c r="L107" s="175"/>
      <c r="M107" s="180"/>
      <c r="N107" s="181"/>
      <c r="O107" s="181"/>
      <c r="P107" s="181"/>
      <c r="Q107" s="181"/>
      <c r="R107" s="181"/>
      <c r="S107" s="181"/>
      <c r="T107" s="181"/>
      <c r="U107" s="182"/>
      <c r="AT107" s="176" t="s">
        <v>133</v>
      </c>
      <c r="AU107" s="176" t="s">
        <v>80</v>
      </c>
      <c r="AV107" s="11" t="s">
        <v>80</v>
      </c>
      <c r="AW107" s="11" t="s">
        <v>32</v>
      </c>
      <c r="AX107" s="11" t="s">
        <v>78</v>
      </c>
      <c r="AY107" s="176" t="s">
        <v>117</v>
      </c>
    </row>
    <row r="108" s="10" customFormat="1" ht="22.8" customHeight="1">
      <c r="B108" s="146"/>
      <c r="D108" s="147" t="s">
        <v>69</v>
      </c>
      <c r="E108" s="157" t="s">
        <v>125</v>
      </c>
      <c r="F108" s="157" t="s">
        <v>147</v>
      </c>
      <c r="I108" s="149"/>
      <c r="J108" s="158">
        <f>BK108</f>
        <v>0</v>
      </c>
      <c r="L108" s="146"/>
      <c r="M108" s="151"/>
      <c r="N108" s="152"/>
      <c r="O108" s="152"/>
      <c r="P108" s="153">
        <f>SUM(P109:P111)</f>
        <v>0</v>
      </c>
      <c r="Q108" s="152"/>
      <c r="R108" s="153">
        <f>SUM(R109:R111)</f>
        <v>0</v>
      </c>
      <c r="S108" s="152"/>
      <c r="T108" s="153">
        <f>SUM(T109:T111)</f>
        <v>0</v>
      </c>
      <c r="U108" s="154"/>
      <c r="AR108" s="147" t="s">
        <v>78</v>
      </c>
      <c r="AT108" s="155" t="s">
        <v>69</v>
      </c>
      <c r="AU108" s="155" t="s">
        <v>78</v>
      </c>
      <c r="AY108" s="147" t="s">
        <v>117</v>
      </c>
      <c r="BK108" s="156">
        <f>SUM(BK109:BK111)</f>
        <v>0</v>
      </c>
    </row>
    <row r="109" s="1" customFormat="1" ht="16.5" customHeight="1">
      <c r="B109" s="159"/>
      <c r="C109" s="160" t="s">
        <v>125</v>
      </c>
      <c r="D109" s="160" t="s">
        <v>120</v>
      </c>
      <c r="E109" s="161" t="s">
        <v>248</v>
      </c>
      <c r="F109" s="162" t="s">
        <v>249</v>
      </c>
      <c r="G109" s="163" t="s">
        <v>138</v>
      </c>
      <c r="H109" s="164">
        <v>146.75999999999999</v>
      </c>
      <c r="I109" s="165"/>
      <c r="J109" s="166">
        <f>ROUND(I109*H109,2)</f>
        <v>0</v>
      </c>
      <c r="K109" s="162" t="s">
        <v>124</v>
      </c>
      <c r="L109" s="32"/>
      <c r="M109" s="167" t="s">
        <v>1</v>
      </c>
      <c r="N109" s="168" t="s">
        <v>41</v>
      </c>
      <c r="O109" s="62"/>
      <c r="P109" s="169">
        <f>O109*H109</f>
        <v>0</v>
      </c>
      <c r="Q109" s="169">
        <v>0</v>
      </c>
      <c r="R109" s="169">
        <f>Q109*H109</f>
        <v>0</v>
      </c>
      <c r="S109" s="169">
        <v>0</v>
      </c>
      <c r="T109" s="169">
        <f>S109*H109</f>
        <v>0</v>
      </c>
      <c r="U109" s="170" t="s">
        <v>1</v>
      </c>
      <c r="AR109" s="14" t="s">
        <v>125</v>
      </c>
      <c r="AT109" s="14" t="s">
        <v>120</v>
      </c>
      <c r="AU109" s="14" t="s">
        <v>80</v>
      </c>
      <c r="AY109" s="14" t="s">
        <v>117</v>
      </c>
      <c r="BE109" s="171">
        <f>IF(N109="základní",J109,0)</f>
        <v>0</v>
      </c>
      <c r="BF109" s="171">
        <f>IF(N109="snížená",J109,0)</f>
        <v>0</v>
      </c>
      <c r="BG109" s="171">
        <f>IF(N109="zákl. přenesená",J109,0)</f>
        <v>0</v>
      </c>
      <c r="BH109" s="171">
        <f>IF(N109="sníž. přenesená",J109,0)</f>
        <v>0</v>
      </c>
      <c r="BI109" s="171">
        <f>IF(N109="nulová",J109,0)</f>
        <v>0</v>
      </c>
      <c r="BJ109" s="14" t="s">
        <v>78</v>
      </c>
      <c r="BK109" s="171">
        <f>ROUND(I109*H109,2)</f>
        <v>0</v>
      </c>
      <c r="BL109" s="14" t="s">
        <v>125</v>
      </c>
      <c r="BM109" s="14" t="s">
        <v>250</v>
      </c>
    </row>
    <row r="110" s="1" customFormat="1">
      <c r="B110" s="32"/>
      <c r="D110" s="172" t="s">
        <v>127</v>
      </c>
      <c r="F110" s="173" t="s">
        <v>251</v>
      </c>
      <c r="I110" s="106"/>
      <c r="L110" s="32"/>
      <c r="M110" s="174"/>
      <c r="N110" s="62"/>
      <c r="O110" s="62"/>
      <c r="P110" s="62"/>
      <c r="Q110" s="62"/>
      <c r="R110" s="62"/>
      <c r="S110" s="62"/>
      <c r="T110" s="62"/>
      <c r="U110" s="63"/>
      <c r="AT110" s="14" t="s">
        <v>127</v>
      </c>
      <c r="AU110" s="14" t="s">
        <v>80</v>
      </c>
    </row>
    <row r="111" s="11" customFormat="1">
      <c r="B111" s="175"/>
      <c r="D111" s="172" t="s">
        <v>133</v>
      </c>
      <c r="E111" s="176" t="s">
        <v>1</v>
      </c>
      <c r="F111" s="177" t="s">
        <v>252</v>
      </c>
      <c r="H111" s="178">
        <v>146.75999999999999</v>
      </c>
      <c r="I111" s="179"/>
      <c r="L111" s="175"/>
      <c r="M111" s="180"/>
      <c r="N111" s="181"/>
      <c r="O111" s="181"/>
      <c r="P111" s="181"/>
      <c r="Q111" s="181"/>
      <c r="R111" s="181"/>
      <c r="S111" s="181"/>
      <c r="T111" s="181"/>
      <c r="U111" s="182"/>
      <c r="AT111" s="176" t="s">
        <v>133</v>
      </c>
      <c r="AU111" s="176" t="s">
        <v>80</v>
      </c>
      <c r="AV111" s="11" t="s">
        <v>80</v>
      </c>
      <c r="AW111" s="11" t="s">
        <v>32</v>
      </c>
      <c r="AX111" s="11" t="s">
        <v>78</v>
      </c>
      <c r="AY111" s="176" t="s">
        <v>117</v>
      </c>
    </row>
    <row r="112" s="10" customFormat="1" ht="22.8" customHeight="1">
      <c r="B112" s="146"/>
      <c r="D112" s="147" t="s">
        <v>69</v>
      </c>
      <c r="E112" s="157" t="s">
        <v>185</v>
      </c>
      <c r="F112" s="157" t="s">
        <v>253</v>
      </c>
      <c r="I112" s="149"/>
      <c r="J112" s="158">
        <f>BK112</f>
        <v>0</v>
      </c>
      <c r="L112" s="146"/>
      <c r="M112" s="151"/>
      <c r="N112" s="152"/>
      <c r="O112" s="152"/>
      <c r="P112" s="153">
        <f>SUM(P113:P125)</f>
        <v>0</v>
      </c>
      <c r="Q112" s="152"/>
      <c r="R112" s="153">
        <f>SUM(R113:R125)</f>
        <v>17.092220000000001</v>
      </c>
      <c r="S112" s="152"/>
      <c r="T112" s="153">
        <f>SUM(T113:T125)</f>
        <v>47.666080000000001</v>
      </c>
      <c r="U112" s="154"/>
      <c r="AR112" s="147" t="s">
        <v>78</v>
      </c>
      <c r="AT112" s="155" t="s">
        <v>69</v>
      </c>
      <c r="AU112" s="155" t="s">
        <v>78</v>
      </c>
      <c r="AY112" s="147" t="s">
        <v>117</v>
      </c>
      <c r="BK112" s="156">
        <f>SUM(BK113:BK125)</f>
        <v>0</v>
      </c>
    </row>
    <row r="113" s="1" customFormat="1" ht="16.5" customHeight="1">
      <c r="B113" s="159"/>
      <c r="C113" s="160" t="s">
        <v>254</v>
      </c>
      <c r="D113" s="160" t="s">
        <v>120</v>
      </c>
      <c r="E113" s="161" t="s">
        <v>255</v>
      </c>
      <c r="F113" s="162" t="s">
        <v>256</v>
      </c>
      <c r="G113" s="163" t="s">
        <v>138</v>
      </c>
      <c r="H113" s="164">
        <v>27.082999999999998</v>
      </c>
      <c r="I113" s="165"/>
      <c r="J113" s="166">
        <f>ROUND(I113*H113,2)</f>
        <v>0</v>
      </c>
      <c r="K113" s="162" t="s">
        <v>124</v>
      </c>
      <c r="L113" s="32"/>
      <c r="M113" s="167" t="s">
        <v>1</v>
      </c>
      <c r="N113" s="168" t="s">
        <v>41</v>
      </c>
      <c r="O113" s="62"/>
      <c r="P113" s="169">
        <f>O113*H113</f>
        <v>0</v>
      </c>
      <c r="Q113" s="169">
        <v>0</v>
      </c>
      <c r="R113" s="169">
        <f>Q113*H113</f>
        <v>0</v>
      </c>
      <c r="S113" s="169">
        <v>1.76</v>
      </c>
      <c r="T113" s="169">
        <f>S113*H113</f>
        <v>47.666080000000001</v>
      </c>
      <c r="U113" s="170" t="s">
        <v>1</v>
      </c>
      <c r="AR113" s="14" t="s">
        <v>125</v>
      </c>
      <c r="AT113" s="14" t="s">
        <v>120</v>
      </c>
      <c r="AU113" s="14" t="s">
        <v>80</v>
      </c>
      <c r="AY113" s="14" t="s">
        <v>117</v>
      </c>
      <c r="BE113" s="171">
        <f>IF(N113="základní",J113,0)</f>
        <v>0</v>
      </c>
      <c r="BF113" s="171">
        <f>IF(N113="snížená",J113,0)</f>
        <v>0</v>
      </c>
      <c r="BG113" s="171">
        <f>IF(N113="zákl. přenesená",J113,0)</f>
        <v>0</v>
      </c>
      <c r="BH113" s="171">
        <f>IF(N113="sníž. přenesená",J113,0)</f>
        <v>0</v>
      </c>
      <c r="BI113" s="171">
        <f>IF(N113="nulová",J113,0)</f>
        <v>0</v>
      </c>
      <c r="BJ113" s="14" t="s">
        <v>78</v>
      </c>
      <c r="BK113" s="171">
        <f>ROUND(I113*H113,2)</f>
        <v>0</v>
      </c>
      <c r="BL113" s="14" t="s">
        <v>125</v>
      </c>
      <c r="BM113" s="14" t="s">
        <v>257</v>
      </c>
    </row>
    <row r="114" s="1" customFormat="1">
      <c r="B114" s="32"/>
      <c r="D114" s="172" t="s">
        <v>127</v>
      </c>
      <c r="F114" s="173" t="s">
        <v>258</v>
      </c>
      <c r="I114" s="106"/>
      <c r="L114" s="32"/>
      <c r="M114" s="174"/>
      <c r="N114" s="62"/>
      <c r="O114" s="62"/>
      <c r="P114" s="62"/>
      <c r="Q114" s="62"/>
      <c r="R114" s="62"/>
      <c r="S114" s="62"/>
      <c r="T114" s="62"/>
      <c r="U114" s="63"/>
      <c r="AT114" s="14" t="s">
        <v>127</v>
      </c>
      <c r="AU114" s="14" t="s">
        <v>80</v>
      </c>
    </row>
    <row r="115" s="11" customFormat="1">
      <c r="B115" s="175"/>
      <c r="D115" s="172" t="s">
        <v>133</v>
      </c>
      <c r="E115" s="176" t="s">
        <v>1</v>
      </c>
      <c r="F115" s="177" t="s">
        <v>259</v>
      </c>
      <c r="H115" s="178">
        <v>27.082999999999998</v>
      </c>
      <c r="I115" s="179"/>
      <c r="L115" s="175"/>
      <c r="M115" s="180"/>
      <c r="N115" s="181"/>
      <c r="O115" s="181"/>
      <c r="P115" s="181"/>
      <c r="Q115" s="181"/>
      <c r="R115" s="181"/>
      <c r="S115" s="181"/>
      <c r="T115" s="181"/>
      <c r="U115" s="182"/>
      <c r="AT115" s="176" t="s">
        <v>133</v>
      </c>
      <c r="AU115" s="176" t="s">
        <v>80</v>
      </c>
      <c r="AV115" s="11" t="s">
        <v>80</v>
      </c>
      <c r="AW115" s="11" t="s">
        <v>32</v>
      </c>
      <c r="AX115" s="11" t="s">
        <v>78</v>
      </c>
      <c r="AY115" s="176" t="s">
        <v>117</v>
      </c>
    </row>
    <row r="116" s="1" customFormat="1" ht="16.5" customHeight="1">
      <c r="B116" s="159"/>
      <c r="C116" s="160" t="s">
        <v>153</v>
      </c>
      <c r="D116" s="160" t="s">
        <v>120</v>
      </c>
      <c r="E116" s="161" t="s">
        <v>260</v>
      </c>
      <c r="F116" s="162" t="s">
        <v>261</v>
      </c>
      <c r="G116" s="163" t="s">
        <v>262</v>
      </c>
      <c r="H116" s="164">
        <v>23</v>
      </c>
      <c r="I116" s="165"/>
      <c r="J116" s="166">
        <f>ROUND(I116*H116,2)</f>
        <v>0</v>
      </c>
      <c r="K116" s="162" t="s">
        <v>124</v>
      </c>
      <c r="L116" s="32"/>
      <c r="M116" s="167" t="s">
        <v>1</v>
      </c>
      <c r="N116" s="168" t="s">
        <v>41</v>
      </c>
      <c r="O116" s="62"/>
      <c r="P116" s="169">
        <f>O116*H116</f>
        <v>0</v>
      </c>
      <c r="Q116" s="169">
        <v>0.34089999999999998</v>
      </c>
      <c r="R116" s="169">
        <f>Q116*H116</f>
        <v>7.8407</v>
      </c>
      <c r="S116" s="169">
        <v>0</v>
      </c>
      <c r="T116" s="169">
        <f>S116*H116</f>
        <v>0</v>
      </c>
      <c r="U116" s="170" t="s">
        <v>1</v>
      </c>
      <c r="AR116" s="14" t="s">
        <v>125</v>
      </c>
      <c r="AT116" s="14" t="s">
        <v>120</v>
      </c>
      <c r="AU116" s="14" t="s">
        <v>80</v>
      </c>
      <c r="AY116" s="14" t="s">
        <v>117</v>
      </c>
      <c r="BE116" s="171">
        <f>IF(N116="základní",J116,0)</f>
        <v>0</v>
      </c>
      <c r="BF116" s="171">
        <f>IF(N116="snížená",J116,0)</f>
        <v>0</v>
      </c>
      <c r="BG116" s="171">
        <f>IF(N116="zákl. přenesená",J116,0)</f>
        <v>0</v>
      </c>
      <c r="BH116" s="171">
        <f>IF(N116="sníž. přenesená",J116,0)</f>
        <v>0</v>
      </c>
      <c r="BI116" s="171">
        <f>IF(N116="nulová",J116,0)</f>
        <v>0</v>
      </c>
      <c r="BJ116" s="14" t="s">
        <v>78</v>
      </c>
      <c r="BK116" s="171">
        <f>ROUND(I116*H116,2)</f>
        <v>0</v>
      </c>
      <c r="BL116" s="14" t="s">
        <v>125</v>
      </c>
      <c r="BM116" s="14" t="s">
        <v>263</v>
      </c>
    </row>
    <row r="117" s="1" customFormat="1" ht="16.5" customHeight="1">
      <c r="B117" s="159"/>
      <c r="C117" s="186" t="s">
        <v>172</v>
      </c>
      <c r="D117" s="186" t="s">
        <v>264</v>
      </c>
      <c r="E117" s="187" t="s">
        <v>265</v>
      </c>
      <c r="F117" s="188" t="s">
        <v>266</v>
      </c>
      <c r="G117" s="189" t="s">
        <v>262</v>
      </c>
      <c r="H117" s="190">
        <v>23</v>
      </c>
      <c r="I117" s="191"/>
      <c r="J117" s="192">
        <f>ROUND(I117*H117,2)</f>
        <v>0</v>
      </c>
      <c r="K117" s="188" t="s">
        <v>124</v>
      </c>
      <c r="L117" s="193"/>
      <c r="M117" s="194" t="s">
        <v>1</v>
      </c>
      <c r="N117" s="195" t="s">
        <v>41</v>
      </c>
      <c r="O117" s="62"/>
      <c r="P117" s="169">
        <f>O117*H117</f>
        <v>0</v>
      </c>
      <c r="Q117" s="169">
        <v>0.057000000000000002</v>
      </c>
      <c r="R117" s="169">
        <f>Q117*H117</f>
        <v>1.3109999999999999</v>
      </c>
      <c r="S117" s="169">
        <v>0</v>
      </c>
      <c r="T117" s="169">
        <f>S117*H117</f>
        <v>0</v>
      </c>
      <c r="U117" s="170" t="s">
        <v>1</v>
      </c>
      <c r="AR117" s="14" t="s">
        <v>185</v>
      </c>
      <c r="AT117" s="14" t="s">
        <v>264</v>
      </c>
      <c r="AU117" s="14" t="s">
        <v>80</v>
      </c>
      <c r="AY117" s="14" t="s">
        <v>117</v>
      </c>
      <c r="BE117" s="171">
        <f>IF(N117="základní",J117,0)</f>
        <v>0</v>
      </c>
      <c r="BF117" s="171">
        <f>IF(N117="snížená",J117,0)</f>
        <v>0</v>
      </c>
      <c r="BG117" s="171">
        <f>IF(N117="zákl. přenesená",J117,0)</f>
        <v>0</v>
      </c>
      <c r="BH117" s="171">
        <f>IF(N117="sníž. přenesená",J117,0)</f>
        <v>0</v>
      </c>
      <c r="BI117" s="171">
        <f>IF(N117="nulová",J117,0)</f>
        <v>0</v>
      </c>
      <c r="BJ117" s="14" t="s">
        <v>78</v>
      </c>
      <c r="BK117" s="171">
        <f>ROUND(I117*H117,2)</f>
        <v>0</v>
      </c>
      <c r="BL117" s="14" t="s">
        <v>125</v>
      </c>
      <c r="BM117" s="14" t="s">
        <v>267</v>
      </c>
    </row>
    <row r="118" s="1" customFormat="1" ht="16.5" customHeight="1">
      <c r="B118" s="159"/>
      <c r="C118" s="186" t="s">
        <v>194</v>
      </c>
      <c r="D118" s="186" t="s">
        <v>264</v>
      </c>
      <c r="E118" s="187" t="s">
        <v>268</v>
      </c>
      <c r="F118" s="188" t="s">
        <v>269</v>
      </c>
      <c r="G118" s="189" t="s">
        <v>262</v>
      </c>
      <c r="H118" s="190">
        <v>23</v>
      </c>
      <c r="I118" s="191"/>
      <c r="J118" s="192">
        <f>ROUND(I118*H118,2)</f>
        <v>0</v>
      </c>
      <c r="K118" s="188" t="s">
        <v>124</v>
      </c>
      <c r="L118" s="193"/>
      <c r="M118" s="194" t="s">
        <v>1</v>
      </c>
      <c r="N118" s="195" t="s">
        <v>41</v>
      </c>
      <c r="O118" s="62"/>
      <c r="P118" s="169">
        <f>O118*H118</f>
        <v>0</v>
      </c>
      <c r="Q118" s="169">
        <v>0.097000000000000003</v>
      </c>
      <c r="R118" s="169">
        <f>Q118*H118</f>
        <v>2.2309999999999999</v>
      </c>
      <c r="S118" s="169">
        <v>0</v>
      </c>
      <c r="T118" s="169">
        <f>S118*H118</f>
        <v>0</v>
      </c>
      <c r="U118" s="170" t="s">
        <v>1</v>
      </c>
      <c r="AR118" s="14" t="s">
        <v>185</v>
      </c>
      <c r="AT118" s="14" t="s">
        <v>264</v>
      </c>
      <c r="AU118" s="14" t="s">
        <v>80</v>
      </c>
      <c r="AY118" s="14" t="s">
        <v>117</v>
      </c>
      <c r="BE118" s="171">
        <f>IF(N118="základní",J118,0)</f>
        <v>0</v>
      </c>
      <c r="BF118" s="171">
        <f>IF(N118="snížená",J118,0)</f>
        <v>0</v>
      </c>
      <c r="BG118" s="171">
        <f>IF(N118="zákl. přenesená",J118,0)</f>
        <v>0</v>
      </c>
      <c r="BH118" s="171">
        <f>IF(N118="sníž. přenesená",J118,0)</f>
        <v>0</v>
      </c>
      <c r="BI118" s="171">
        <f>IF(N118="nulová",J118,0)</f>
        <v>0</v>
      </c>
      <c r="BJ118" s="14" t="s">
        <v>78</v>
      </c>
      <c r="BK118" s="171">
        <f>ROUND(I118*H118,2)</f>
        <v>0</v>
      </c>
      <c r="BL118" s="14" t="s">
        <v>125</v>
      </c>
      <c r="BM118" s="14" t="s">
        <v>270</v>
      </c>
    </row>
    <row r="119" s="1" customFormat="1" ht="16.5" customHeight="1">
      <c r="B119" s="159"/>
      <c r="C119" s="186" t="s">
        <v>185</v>
      </c>
      <c r="D119" s="186" t="s">
        <v>264</v>
      </c>
      <c r="E119" s="187" t="s">
        <v>271</v>
      </c>
      <c r="F119" s="188" t="s">
        <v>272</v>
      </c>
      <c r="G119" s="189" t="s">
        <v>262</v>
      </c>
      <c r="H119" s="190">
        <v>23</v>
      </c>
      <c r="I119" s="191"/>
      <c r="J119" s="192">
        <f>ROUND(I119*H119,2)</f>
        <v>0</v>
      </c>
      <c r="K119" s="188" t="s">
        <v>124</v>
      </c>
      <c r="L119" s="193"/>
      <c r="M119" s="194" t="s">
        <v>1</v>
      </c>
      <c r="N119" s="195" t="s">
        <v>41</v>
      </c>
      <c r="O119" s="62"/>
      <c r="P119" s="169">
        <f>O119*H119</f>
        <v>0</v>
      </c>
      <c r="Q119" s="169">
        <v>0.040000000000000001</v>
      </c>
      <c r="R119" s="169">
        <f>Q119*H119</f>
        <v>0.92000000000000004</v>
      </c>
      <c r="S119" s="169">
        <v>0</v>
      </c>
      <c r="T119" s="169">
        <f>S119*H119</f>
        <v>0</v>
      </c>
      <c r="U119" s="170" t="s">
        <v>1</v>
      </c>
      <c r="AR119" s="14" t="s">
        <v>185</v>
      </c>
      <c r="AT119" s="14" t="s">
        <v>264</v>
      </c>
      <c r="AU119" s="14" t="s">
        <v>80</v>
      </c>
      <c r="AY119" s="14" t="s">
        <v>117</v>
      </c>
      <c r="BE119" s="171">
        <f>IF(N119="základní",J119,0)</f>
        <v>0</v>
      </c>
      <c r="BF119" s="171">
        <f>IF(N119="snížená",J119,0)</f>
        <v>0</v>
      </c>
      <c r="BG119" s="171">
        <f>IF(N119="zákl. přenesená",J119,0)</f>
        <v>0</v>
      </c>
      <c r="BH119" s="171">
        <f>IF(N119="sníž. přenesená",J119,0)</f>
        <v>0</v>
      </c>
      <c r="BI119" s="171">
        <f>IF(N119="nulová",J119,0)</f>
        <v>0</v>
      </c>
      <c r="BJ119" s="14" t="s">
        <v>78</v>
      </c>
      <c r="BK119" s="171">
        <f>ROUND(I119*H119,2)</f>
        <v>0</v>
      </c>
      <c r="BL119" s="14" t="s">
        <v>125</v>
      </c>
      <c r="BM119" s="14" t="s">
        <v>273</v>
      </c>
    </row>
    <row r="120" s="1" customFormat="1" ht="16.5" customHeight="1">
      <c r="B120" s="159"/>
      <c r="C120" s="186" t="s">
        <v>158</v>
      </c>
      <c r="D120" s="186" t="s">
        <v>264</v>
      </c>
      <c r="E120" s="187" t="s">
        <v>274</v>
      </c>
      <c r="F120" s="188" t="s">
        <v>275</v>
      </c>
      <c r="G120" s="189" t="s">
        <v>262</v>
      </c>
      <c r="H120" s="190">
        <v>23</v>
      </c>
      <c r="I120" s="191"/>
      <c r="J120" s="192">
        <f>ROUND(I120*H120,2)</f>
        <v>0</v>
      </c>
      <c r="K120" s="188" t="s">
        <v>124</v>
      </c>
      <c r="L120" s="193"/>
      <c r="M120" s="194" t="s">
        <v>1</v>
      </c>
      <c r="N120" s="195" t="s">
        <v>41</v>
      </c>
      <c r="O120" s="62"/>
      <c r="P120" s="169">
        <f>O120*H120</f>
        <v>0</v>
      </c>
      <c r="Q120" s="169">
        <v>0.058000000000000003</v>
      </c>
      <c r="R120" s="169">
        <f>Q120*H120</f>
        <v>1.3340000000000001</v>
      </c>
      <c r="S120" s="169">
        <v>0</v>
      </c>
      <c r="T120" s="169">
        <f>S120*H120</f>
        <v>0</v>
      </c>
      <c r="U120" s="170" t="s">
        <v>1</v>
      </c>
      <c r="AR120" s="14" t="s">
        <v>185</v>
      </c>
      <c r="AT120" s="14" t="s">
        <v>264</v>
      </c>
      <c r="AU120" s="14" t="s">
        <v>80</v>
      </c>
      <c r="AY120" s="14" t="s">
        <v>117</v>
      </c>
      <c r="BE120" s="171">
        <f>IF(N120="základní",J120,0)</f>
        <v>0</v>
      </c>
      <c r="BF120" s="171">
        <f>IF(N120="snížená",J120,0)</f>
        <v>0</v>
      </c>
      <c r="BG120" s="171">
        <f>IF(N120="zákl. přenesená",J120,0)</f>
        <v>0</v>
      </c>
      <c r="BH120" s="171">
        <f>IF(N120="sníž. přenesená",J120,0)</f>
        <v>0</v>
      </c>
      <c r="BI120" s="171">
        <f>IF(N120="nulová",J120,0)</f>
        <v>0</v>
      </c>
      <c r="BJ120" s="14" t="s">
        <v>78</v>
      </c>
      <c r="BK120" s="171">
        <f>ROUND(I120*H120,2)</f>
        <v>0</v>
      </c>
      <c r="BL120" s="14" t="s">
        <v>125</v>
      </c>
      <c r="BM120" s="14" t="s">
        <v>276</v>
      </c>
    </row>
    <row r="121" s="1" customFormat="1" ht="16.5" customHeight="1">
      <c r="B121" s="159"/>
      <c r="C121" s="186" t="s">
        <v>190</v>
      </c>
      <c r="D121" s="186" t="s">
        <v>264</v>
      </c>
      <c r="E121" s="187" t="s">
        <v>277</v>
      </c>
      <c r="F121" s="188" t="s">
        <v>278</v>
      </c>
      <c r="G121" s="189" t="s">
        <v>262</v>
      </c>
      <c r="H121" s="190">
        <v>23</v>
      </c>
      <c r="I121" s="191"/>
      <c r="J121" s="192">
        <f>ROUND(I121*H121,2)</f>
        <v>0</v>
      </c>
      <c r="K121" s="188" t="s">
        <v>124</v>
      </c>
      <c r="L121" s="193"/>
      <c r="M121" s="194" t="s">
        <v>1</v>
      </c>
      <c r="N121" s="195" t="s">
        <v>41</v>
      </c>
      <c r="O121" s="62"/>
      <c r="P121" s="169">
        <f>O121*H121</f>
        <v>0</v>
      </c>
      <c r="Q121" s="169">
        <v>0.027</v>
      </c>
      <c r="R121" s="169">
        <f>Q121*H121</f>
        <v>0.621</v>
      </c>
      <c r="S121" s="169">
        <v>0</v>
      </c>
      <c r="T121" s="169">
        <f>S121*H121</f>
        <v>0</v>
      </c>
      <c r="U121" s="170" t="s">
        <v>1</v>
      </c>
      <c r="AR121" s="14" t="s">
        <v>185</v>
      </c>
      <c r="AT121" s="14" t="s">
        <v>264</v>
      </c>
      <c r="AU121" s="14" t="s">
        <v>80</v>
      </c>
      <c r="AY121" s="14" t="s">
        <v>117</v>
      </c>
      <c r="BE121" s="171">
        <f>IF(N121="základní",J121,0)</f>
        <v>0</v>
      </c>
      <c r="BF121" s="171">
        <f>IF(N121="snížená",J121,0)</f>
        <v>0</v>
      </c>
      <c r="BG121" s="171">
        <f>IF(N121="zákl. přenesená",J121,0)</f>
        <v>0</v>
      </c>
      <c r="BH121" s="171">
        <f>IF(N121="sníž. přenesená",J121,0)</f>
        <v>0</v>
      </c>
      <c r="BI121" s="171">
        <f>IF(N121="nulová",J121,0)</f>
        <v>0</v>
      </c>
      <c r="BJ121" s="14" t="s">
        <v>78</v>
      </c>
      <c r="BK121" s="171">
        <f>ROUND(I121*H121,2)</f>
        <v>0</v>
      </c>
      <c r="BL121" s="14" t="s">
        <v>125</v>
      </c>
      <c r="BM121" s="14" t="s">
        <v>279</v>
      </c>
    </row>
    <row r="122" s="1" customFormat="1" ht="16.5" customHeight="1">
      <c r="B122" s="159"/>
      <c r="C122" s="186" t="s">
        <v>208</v>
      </c>
      <c r="D122" s="186" t="s">
        <v>264</v>
      </c>
      <c r="E122" s="187" t="s">
        <v>280</v>
      </c>
      <c r="F122" s="188" t="s">
        <v>281</v>
      </c>
      <c r="G122" s="189" t="s">
        <v>262</v>
      </c>
      <c r="H122" s="190">
        <v>23</v>
      </c>
      <c r="I122" s="191"/>
      <c r="J122" s="192">
        <f>ROUND(I122*H122,2)</f>
        <v>0</v>
      </c>
      <c r="K122" s="188" t="s">
        <v>124</v>
      </c>
      <c r="L122" s="193"/>
      <c r="M122" s="194" t="s">
        <v>1</v>
      </c>
      <c r="N122" s="195" t="s">
        <v>41</v>
      </c>
      <c r="O122" s="62"/>
      <c r="P122" s="169">
        <f>O122*H122</f>
        <v>0</v>
      </c>
      <c r="Q122" s="169">
        <v>0.0040000000000000001</v>
      </c>
      <c r="R122" s="169">
        <f>Q122*H122</f>
        <v>0.091999999999999998</v>
      </c>
      <c r="S122" s="169">
        <v>0</v>
      </c>
      <c r="T122" s="169">
        <f>S122*H122</f>
        <v>0</v>
      </c>
      <c r="U122" s="170" t="s">
        <v>1</v>
      </c>
      <c r="AR122" s="14" t="s">
        <v>185</v>
      </c>
      <c r="AT122" s="14" t="s">
        <v>264</v>
      </c>
      <c r="AU122" s="14" t="s">
        <v>80</v>
      </c>
      <c r="AY122" s="14" t="s">
        <v>117</v>
      </c>
      <c r="BE122" s="171">
        <f>IF(N122="základní",J122,0)</f>
        <v>0</v>
      </c>
      <c r="BF122" s="171">
        <f>IF(N122="snížená",J122,0)</f>
        <v>0</v>
      </c>
      <c r="BG122" s="171">
        <f>IF(N122="zákl. přenesená",J122,0)</f>
        <v>0</v>
      </c>
      <c r="BH122" s="171">
        <f>IF(N122="sníž. přenesená",J122,0)</f>
        <v>0</v>
      </c>
      <c r="BI122" s="171">
        <f>IF(N122="nulová",J122,0)</f>
        <v>0</v>
      </c>
      <c r="BJ122" s="14" t="s">
        <v>78</v>
      </c>
      <c r="BK122" s="171">
        <f>ROUND(I122*H122,2)</f>
        <v>0</v>
      </c>
      <c r="BL122" s="14" t="s">
        <v>125</v>
      </c>
      <c r="BM122" s="14" t="s">
        <v>282</v>
      </c>
    </row>
    <row r="123" s="1" customFormat="1" ht="16.5" customHeight="1">
      <c r="B123" s="159"/>
      <c r="C123" s="186" t="s">
        <v>213</v>
      </c>
      <c r="D123" s="186" t="s">
        <v>264</v>
      </c>
      <c r="E123" s="187" t="s">
        <v>283</v>
      </c>
      <c r="F123" s="188" t="s">
        <v>284</v>
      </c>
      <c r="G123" s="189" t="s">
        <v>262</v>
      </c>
      <c r="H123" s="190">
        <v>23</v>
      </c>
      <c r="I123" s="191"/>
      <c r="J123" s="192">
        <f>ROUND(I123*H123,2)</f>
        <v>0</v>
      </c>
      <c r="K123" s="188" t="s">
        <v>124</v>
      </c>
      <c r="L123" s="193"/>
      <c r="M123" s="194" t="s">
        <v>1</v>
      </c>
      <c r="N123" s="195" t="s">
        <v>41</v>
      </c>
      <c r="O123" s="62"/>
      <c r="P123" s="169">
        <f>O123*H123</f>
        <v>0</v>
      </c>
      <c r="Q123" s="169">
        <v>0.050599999999999999</v>
      </c>
      <c r="R123" s="169">
        <f>Q123*H123</f>
        <v>1.1638</v>
      </c>
      <c r="S123" s="169">
        <v>0</v>
      </c>
      <c r="T123" s="169">
        <f>S123*H123</f>
        <v>0</v>
      </c>
      <c r="U123" s="170" t="s">
        <v>1</v>
      </c>
      <c r="AR123" s="14" t="s">
        <v>185</v>
      </c>
      <c r="AT123" s="14" t="s">
        <v>264</v>
      </c>
      <c r="AU123" s="14" t="s">
        <v>80</v>
      </c>
      <c r="AY123" s="14" t="s">
        <v>117</v>
      </c>
      <c r="BE123" s="171">
        <f>IF(N123="základní",J123,0)</f>
        <v>0</v>
      </c>
      <c r="BF123" s="171">
        <f>IF(N123="snížená",J123,0)</f>
        <v>0</v>
      </c>
      <c r="BG123" s="171">
        <f>IF(N123="zákl. přenesená",J123,0)</f>
        <v>0</v>
      </c>
      <c r="BH123" s="171">
        <f>IF(N123="sníž. přenesená",J123,0)</f>
        <v>0</v>
      </c>
      <c r="BI123" s="171">
        <f>IF(N123="nulová",J123,0)</f>
        <v>0</v>
      </c>
      <c r="BJ123" s="14" t="s">
        <v>78</v>
      </c>
      <c r="BK123" s="171">
        <f>ROUND(I123*H123,2)</f>
        <v>0</v>
      </c>
      <c r="BL123" s="14" t="s">
        <v>125</v>
      </c>
      <c r="BM123" s="14" t="s">
        <v>285</v>
      </c>
    </row>
    <row r="124" s="1" customFormat="1" ht="16.5" customHeight="1">
      <c r="B124" s="159"/>
      <c r="C124" s="160" t="s">
        <v>119</v>
      </c>
      <c r="D124" s="160" t="s">
        <v>120</v>
      </c>
      <c r="E124" s="161" t="s">
        <v>286</v>
      </c>
      <c r="F124" s="162" t="s">
        <v>287</v>
      </c>
      <c r="G124" s="163" t="s">
        <v>262</v>
      </c>
      <c r="H124" s="164">
        <v>23</v>
      </c>
      <c r="I124" s="165"/>
      <c r="J124" s="166">
        <f>ROUND(I124*H124,2)</f>
        <v>0</v>
      </c>
      <c r="K124" s="162" t="s">
        <v>124</v>
      </c>
      <c r="L124" s="32"/>
      <c r="M124" s="167" t="s">
        <v>1</v>
      </c>
      <c r="N124" s="168" t="s">
        <v>41</v>
      </c>
      <c r="O124" s="62"/>
      <c r="P124" s="169">
        <f>O124*H124</f>
        <v>0</v>
      </c>
      <c r="Q124" s="169">
        <v>0.068640000000000007</v>
      </c>
      <c r="R124" s="169">
        <f>Q124*H124</f>
        <v>1.5787200000000001</v>
      </c>
      <c r="S124" s="169">
        <v>0</v>
      </c>
      <c r="T124" s="169">
        <f>S124*H124</f>
        <v>0</v>
      </c>
      <c r="U124" s="170" t="s">
        <v>1</v>
      </c>
      <c r="AR124" s="14" t="s">
        <v>125</v>
      </c>
      <c r="AT124" s="14" t="s">
        <v>120</v>
      </c>
      <c r="AU124" s="14" t="s">
        <v>80</v>
      </c>
      <c r="AY124" s="14" t="s">
        <v>117</v>
      </c>
      <c r="BE124" s="171">
        <f>IF(N124="základní",J124,0)</f>
        <v>0</v>
      </c>
      <c r="BF124" s="171">
        <f>IF(N124="snížená",J124,0)</f>
        <v>0</v>
      </c>
      <c r="BG124" s="171">
        <f>IF(N124="zákl. přenesená",J124,0)</f>
        <v>0</v>
      </c>
      <c r="BH124" s="171">
        <f>IF(N124="sníž. přenesená",J124,0)</f>
        <v>0</v>
      </c>
      <c r="BI124" s="171">
        <f>IF(N124="nulová",J124,0)</f>
        <v>0</v>
      </c>
      <c r="BJ124" s="14" t="s">
        <v>78</v>
      </c>
      <c r="BK124" s="171">
        <f>ROUND(I124*H124,2)</f>
        <v>0</v>
      </c>
      <c r="BL124" s="14" t="s">
        <v>125</v>
      </c>
      <c r="BM124" s="14" t="s">
        <v>288</v>
      </c>
    </row>
    <row r="125" s="1" customFormat="1">
      <c r="B125" s="32"/>
      <c r="D125" s="172" t="s">
        <v>127</v>
      </c>
      <c r="F125" s="173" t="s">
        <v>289</v>
      </c>
      <c r="I125" s="106"/>
      <c r="L125" s="32"/>
      <c r="M125" s="174"/>
      <c r="N125" s="62"/>
      <c r="O125" s="62"/>
      <c r="P125" s="62"/>
      <c r="Q125" s="62"/>
      <c r="R125" s="62"/>
      <c r="S125" s="62"/>
      <c r="T125" s="62"/>
      <c r="U125" s="63"/>
      <c r="AT125" s="14" t="s">
        <v>127</v>
      </c>
      <c r="AU125" s="14" t="s">
        <v>80</v>
      </c>
    </row>
    <row r="126" s="10" customFormat="1" ht="22.8" customHeight="1">
      <c r="B126" s="146"/>
      <c r="D126" s="147" t="s">
        <v>69</v>
      </c>
      <c r="E126" s="157" t="s">
        <v>158</v>
      </c>
      <c r="F126" s="157" t="s">
        <v>159</v>
      </c>
      <c r="I126" s="149"/>
      <c r="J126" s="158">
        <f>BK126</f>
        <v>0</v>
      </c>
      <c r="L126" s="146"/>
      <c r="M126" s="151"/>
      <c r="N126" s="152"/>
      <c r="O126" s="152"/>
      <c r="P126" s="153">
        <f>SUM(P127:P137)</f>
        <v>0</v>
      </c>
      <c r="Q126" s="152"/>
      <c r="R126" s="153">
        <f>SUM(R127:R137)</f>
        <v>284.61655999999999</v>
      </c>
      <c r="S126" s="152"/>
      <c r="T126" s="153">
        <f>SUM(T127:T137)</f>
        <v>305.75</v>
      </c>
      <c r="U126" s="154"/>
      <c r="AR126" s="147" t="s">
        <v>78</v>
      </c>
      <c r="AT126" s="155" t="s">
        <v>69</v>
      </c>
      <c r="AU126" s="155" t="s">
        <v>78</v>
      </c>
      <c r="AY126" s="147" t="s">
        <v>117</v>
      </c>
      <c r="BK126" s="156">
        <f>SUM(BK127:BK137)</f>
        <v>0</v>
      </c>
    </row>
    <row r="127" s="1" customFormat="1" ht="16.5" customHeight="1">
      <c r="B127" s="159"/>
      <c r="C127" s="160" t="s">
        <v>204</v>
      </c>
      <c r="D127" s="160" t="s">
        <v>120</v>
      </c>
      <c r="E127" s="161" t="s">
        <v>290</v>
      </c>
      <c r="F127" s="162" t="s">
        <v>291</v>
      </c>
      <c r="G127" s="163" t="s">
        <v>163</v>
      </c>
      <c r="H127" s="164">
        <v>1223</v>
      </c>
      <c r="I127" s="165"/>
      <c r="J127" s="166">
        <f>ROUND(I127*H127,2)</f>
        <v>0</v>
      </c>
      <c r="K127" s="162" t="s">
        <v>124</v>
      </c>
      <c r="L127" s="32"/>
      <c r="M127" s="167" t="s">
        <v>1</v>
      </c>
      <c r="N127" s="168" t="s">
        <v>41</v>
      </c>
      <c r="O127" s="62"/>
      <c r="P127" s="169">
        <f>O127*H127</f>
        <v>0</v>
      </c>
      <c r="Q127" s="169">
        <v>0.23236000000000001</v>
      </c>
      <c r="R127" s="169">
        <f>Q127*H127</f>
        <v>284.17628000000002</v>
      </c>
      <c r="S127" s="169">
        <v>0</v>
      </c>
      <c r="T127" s="169">
        <f>S127*H127</f>
        <v>0</v>
      </c>
      <c r="U127" s="170" t="s">
        <v>1</v>
      </c>
      <c r="AR127" s="14" t="s">
        <v>125</v>
      </c>
      <c r="AT127" s="14" t="s">
        <v>120</v>
      </c>
      <c r="AU127" s="14" t="s">
        <v>80</v>
      </c>
      <c r="AY127" s="14" t="s">
        <v>117</v>
      </c>
      <c r="BE127" s="171">
        <f>IF(N127="základní",J127,0)</f>
        <v>0</v>
      </c>
      <c r="BF127" s="171">
        <f>IF(N127="snížená",J127,0)</f>
        <v>0</v>
      </c>
      <c r="BG127" s="171">
        <f>IF(N127="zákl. přenesená",J127,0)</f>
        <v>0</v>
      </c>
      <c r="BH127" s="171">
        <f>IF(N127="sníž. přenesená",J127,0)</f>
        <v>0</v>
      </c>
      <c r="BI127" s="171">
        <f>IF(N127="nulová",J127,0)</f>
        <v>0</v>
      </c>
      <c r="BJ127" s="14" t="s">
        <v>78</v>
      </c>
      <c r="BK127" s="171">
        <f>ROUND(I127*H127,2)</f>
        <v>0</v>
      </c>
      <c r="BL127" s="14" t="s">
        <v>125</v>
      </c>
      <c r="BM127" s="14" t="s">
        <v>292</v>
      </c>
    </row>
    <row r="128" s="1" customFormat="1">
      <c r="B128" s="32"/>
      <c r="D128" s="172" t="s">
        <v>127</v>
      </c>
      <c r="F128" s="173" t="s">
        <v>293</v>
      </c>
      <c r="I128" s="106"/>
      <c r="L128" s="32"/>
      <c r="M128" s="174"/>
      <c r="N128" s="62"/>
      <c r="O128" s="62"/>
      <c r="P128" s="62"/>
      <c r="Q128" s="62"/>
      <c r="R128" s="62"/>
      <c r="S128" s="62"/>
      <c r="T128" s="62"/>
      <c r="U128" s="63"/>
      <c r="AT128" s="14" t="s">
        <v>127</v>
      </c>
      <c r="AU128" s="14" t="s">
        <v>80</v>
      </c>
    </row>
    <row r="129" s="1" customFormat="1" ht="16.5" customHeight="1">
      <c r="B129" s="159"/>
      <c r="C129" s="160" t="s">
        <v>294</v>
      </c>
      <c r="D129" s="160" t="s">
        <v>120</v>
      </c>
      <c r="E129" s="161" t="s">
        <v>295</v>
      </c>
      <c r="F129" s="162" t="s">
        <v>296</v>
      </c>
      <c r="G129" s="163" t="s">
        <v>163</v>
      </c>
      <c r="H129" s="164">
        <v>1223</v>
      </c>
      <c r="I129" s="165"/>
      <c r="J129" s="166">
        <f>ROUND(I129*H129,2)</f>
        <v>0</v>
      </c>
      <c r="K129" s="162" t="s">
        <v>124</v>
      </c>
      <c r="L129" s="32"/>
      <c r="M129" s="167" t="s">
        <v>1</v>
      </c>
      <c r="N129" s="168" t="s">
        <v>41</v>
      </c>
      <c r="O129" s="62"/>
      <c r="P129" s="169">
        <f>O129*H129</f>
        <v>0</v>
      </c>
      <c r="Q129" s="169">
        <v>1.0000000000000001E-05</v>
      </c>
      <c r="R129" s="169">
        <f>Q129*H129</f>
        <v>0.012230000000000001</v>
      </c>
      <c r="S129" s="169">
        <v>0</v>
      </c>
      <c r="T129" s="169">
        <f>S129*H129</f>
        <v>0</v>
      </c>
      <c r="U129" s="170" t="s">
        <v>1</v>
      </c>
      <c r="AR129" s="14" t="s">
        <v>125</v>
      </c>
      <c r="AT129" s="14" t="s">
        <v>120</v>
      </c>
      <c r="AU129" s="14" t="s">
        <v>80</v>
      </c>
      <c r="AY129" s="14" t="s">
        <v>117</v>
      </c>
      <c r="BE129" s="171">
        <f>IF(N129="základní",J129,0)</f>
        <v>0</v>
      </c>
      <c r="BF129" s="171">
        <f>IF(N129="snížená",J129,0)</f>
        <v>0</v>
      </c>
      <c r="BG129" s="171">
        <f>IF(N129="zákl. přenesená",J129,0)</f>
        <v>0</v>
      </c>
      <c r="BH129" s="171">
        <f>IF(N129="sníž. přenesená",J129,0)</f>
        <v>0</v>
      </c>
      <c r="BI129" s="171">
        <f>IF(N129="nulová",J129,0)</f>
        <v>0</v>
      </c>
      <c r="BJ129" s="14" t="s">
        <v>78</v>
      </c>
      <c r="BK129" s="171">
        <f>ROUND(I129*H129,2)</f>
        <v>0</v>
      </c>
      <c r="BL129" s="14" t="s">
        <v>125</v>
      </c>
      <c r="BM129" s="14" t="s">
        <v>297</v>
      </c>
    </row>
    <row r="130" s="1" customFormat="1">
      <c r="B130" s="32"/>
      <c r="D130" s="172" t="s">
        <v>127</v>
      </c>
      <c r="F130" s="173" t="s">
        <v>298</v>
      </c>
      <c r="I130" s="106"/>
      <c r="L130" s="32"/>
      <c r="M130" s="174"/>
      <c r="N130" s="62"/>
      <c r="O130" s="62"/>
      <c r="P130" s="62"/>
      <c r="Q130" s="62"/>
      <c r="R130" s="62"/>
      <c r="S130" s="62"/>
      <c r="T130" s="62"/>
      <c r="U130" s="63"/>
      <c r="AT130" s="14" t="s">
        <v>127</v>
      </c>
      <c r="AU130" s="14" t="s">
        <v>80</v>
      </c>
    </row>
    <row r="131" s="1" customFormat="1" ht="16.5" customHeight="1">
      <c r="B131" s="159"/>
      <c r="C131" s="160" t="s">
        <v>299</v>
      </c>
      <c r="D131" s="160" t="s">
        <v>120</v>
      </c>
      <c r="E131" s="161" t="s">
        <v>300</v>
      </c>
      <c r="F131" s="162" t="s">
        <v>301</v>
      </c>
      <c r="G131" s="163" t="s">
        <v>163</v>
      </c>
      <c r="H131" s="164">
        <v>1223</v>
      </c>
      <c r="I131" s="165"/>
      <c r="J131" s="166">
        <f>ROUND(I131*H131,2)</f>
        <v>0</v>
      </c>
      <c r="K131" s="162" t="s">
        <v>124</v>
      </c>
      <c r="L131" s="32"/>
      <c r="M131" s="167" t="s">
        <v>1</v>
      </c>
      <c r="N131" s="168" t="s">
        <v>41</v>
      </c>
      <c r="O131" s="62"/>
      <c r="P131" s="169">
        <f>O131*H131</f>
        <v>0</v>
      </c>
      <c r="Q131" s="169">
        <v>1.0000000000000001E-05</v>
      </c>
      <c r="R131" s="169">
        <f>Q131*H131</f>
        <v>0.012230000000000001</v>
      </c>
      <c r="S131" s="169">
        <v>0</v>
      </c>
      <c r="T131" s="169">
        <f>S131*H131</f>
        <v>0</v>
      </c>
      <c r="U131" s="170" t="s">
        <v>1</v>
      </c>
      <c r="AR131" s="14" t="s">
        <v>125</v>
      </c>
      <c r="AT131" s="14" t="s">
        <v>120</v>
      </c>
      <c r="AU131" s="14" t="s">
        <v>80</v>
      </c>
      <c r="AY131" s="14" t="s">
        <v>117</v>
      </c>
      <c r="BE131" s="171">
        <f>IF(N131="základní",J131,0)</f>
        <v>0</v>
      </c>
      <c r="BF131" s="171">
        <f>IF(N131="snížená",J131,0)</f>
        <v>0</v>
      </c>
      <c r="BG131" s="171">
        <f>IF(N131="zákl. přenesená",J131,0)</f>
        <v>0</v>
      </c>
      <c r="BH131" s="171">
        <f>IF(N131="sníž. přenesená",J131,0)</f>
        <v>0</v>
      </c>
      <c r="BI131" s="171">
        <f>IF(N131="nulová",J131,0)</f>
        <v>0</v>
      </c>
      <c r="BJ131" s="14" t="s">
        <v>78</v>
      </c>
      <c r="BK131" s="171">
        <f>ROUND(I131*H131,2)</f>
        <v>0</v>
      </c>
      <c r="BL131" s="14" t="s">
        <v>125</v>
      </c>
      <c r="BM131" s="14" t="s">
        <v>302</v>
      </c>
    </row>
    <row r="132" s="1" customFormat="1">
      <c r="B132" s="32"/>
      <c r="D132" s="172" t="s">
        <v>127</v>
      </c>
      <c r="F132" s="173" t="s">
        <v>298</v>
      </c>
      <c r="I132" s="106"/>
      <c r="L132" s="32"/>
      <c r="M132" s="174"/>
      <c r="N132" s="62"/>
      <c r="O132" s="62"/>
      <c r="P132" s="62"/>
      <c r="Q132" s="62"/>
      <c r="R132" s="62"/>
      <c r="S132" s="62"/>
      <c r="T132" s="62"/>
      <c r="U132" s="63"/>
      <c r="AT132" s="14" t="s">
        <v>127</v>
      </c>
      <c r="AU132" s="14" t="s">
        <v>80</v>
      </c>
    </row>
    <row r="133" s="1" customFormat="1" ht="16.5" customHeight="1">
      <c r="B133" s="159"/>
      <c r="C133" s="160" t="s">
        <v>303</v>
      </c>
      <c r="D133" s="160" t="s">
        <v>120</v>
      </c>
      <c r="E133" s="161" t="s">
        <v>304</v>
      </c>
      <c r="F133" s="162" t="s">
        <v>305</v>
      </c>
      <c r="G133" s="163" t="s">
        <v>163</v>
      </c>
      <c r="H133" s="164">
        <v>1223</v>
      </c>
      <c r="I133" s="165"/>
      <c r="J133" s="166">
        <f>ROUND(I133*H133,2)</f>
        <v>0</v>
      </c>
      <c r="K133" s="162" t="s">
        <v>124</v>
      </c>
      <c r="L133" s="32"/>
      <c r="M133" s="167" t="s">
        <v>1</v>
      </c>
      <c r="N133" s="168" t="s">
        <v>41</v>
      </c>
      <c r="O133" s="62"/>
      <c r="P133" s="169">
        <f>O133*H133</f>
        <v>0</v>
      </c>
      <c r="Q133" s="169">
        <v>0.00034000000000000002</v>
      </c>
      <c r="R133" s="169">
        <f>Q133*H133</f>
        <v>0.41582000000000002</v>
      </c>
      <c r="S133" s="169">
        <v>0</v>
      </c>
      <c r="T133" s="169">
        <f>S133*H133</f>
        <v>0</v>
      </c>
      <c r="U133" s="170" t="s">
        <v>1</v>
      </c>
      <c r="AR133" s="14" t="s">
        <v>125</v>
      </c>
      <c r="AT133" s="14" t="s">
        <v>120</v>
      </c>
      <c r="AU133" s="14" t="s">
        <v>80</v>
      </c>
      <c r="AY133" s="14" t="s">
        <v>117</v>
      </c>
      <c r="BE133" s="171">
        <f>IF(N133="základní",J133,0)</f>
        <v>0</v>
      </c>
      <c r="BF133" s="171">
        <f>IF(N133="snížená",J133,0)</f>
        <v>0</v>
      </c>
      <c r="BG133" s="171">
        <f>IF(N133="zákl. přenesená",J133,0)</f>
        <v>0</v>
      </c>
      <c r="BH133" s="171">
        <f>IF(N133="sníž. přenesená",J133,0)</f>
        <v>0</v>
      </c>
      <c r="BI133" s="171">
        <f>IF(N133="nulová",J133,0)</f>
        <v>0</v>
      </c>
      <c r="BJ133" s="14" t="s">
        <v>78</v>
      </c>
      <c r="BK133" s="171">
        <f>ROUND(I133*H133,2)</f>
        <v>0</v>
      </c>
      <c r="BL133" s="14" t="s">
        <v>125</v>
      </c>
      <c r="BM133" s="14" t="s">
        <v>306</v>
      </c>
    </row>
    <row r="134" s="1" customFormat="1">
      <c r="B134" s="32"/>
      <c r="D134" s="172" t="s">
        <v>127</v>
      </c>
      <c r="F134" s="173" t="s">
        <v>307</v>
      </c>
      <c r="I134" s="106"/>
      <c r="L134" s="32"/>
      <c r="M134" s="174"/>
      <c r="N134" s="62"/>
      <c r="O134" s="62"/>
      <c r="P134" s="62"/>
      <c r="Q134" s="62"/>
      <c r="R134" s="62"/>
      <c r="S134" s="62"/>
      <c r="T134" s="62"/>
      <c r="U134" s="63"/>
      <c r="AT134" s="14" t="s">
        <v>127</v>
      </c>
      <c r="AU134" s="14" t="s">
        <v>80</v>
      </c>
    </row>
    <row r="135" s="1" customFormat="1" ht="16.5" customHeight="1">
      <c r="B135" s="159"/>
      <c r="C135" s="160" t="s">
        <v>308</v>
      </c>
      <c r="D135" s="160" t="s">
        <v>120</v>
      </c>
      <c r="E135" s="161" t="s">
        <v>309</v>
      </c>
      <c r="F135" s="162" t="s">
        <v>310</v>
      </c>
      <c r="G135" s="163" t="s">
        <v>163</v>
      </c>
      <c r="H135" s="164">
        <v>1223</v>
      </c>
      <c r="I135" s="165"/>
      <c r="J135" s="166">
        <f>ROUND(I135*H135,2)</f>
        <v>0</v>
      </c>
      <c r="K135" s="162" t="s">
        <v>124</v>
      </c>
      <c r="L135" s="32"/>
      <c r="M135" s="167" t="s">
        <v>1</v>
      </c>
      <c r="N135" s="168" t="s">
        <v>41</v>
      </c>
      <c r="O135" s="62"/>
      <c r="P135" s="169">
        <f>O135*H135</f>
        <v>0</v>
      </c>
      <c r="Q135" s="169">
        <v>0</v>
      </c>
      <c r="R135" s="169">
        <f>Q135*H135</f>
        <v>0</v>
      </c>
      <c r="S135" s="169">
        <v>0.25</v>
      </c>
      <c r="T135" s="169">
        <f>S135*H135</f>
        <v>305.75</v>
      </c>
      <c r="U135" s="170" t="s">
        <v>1</v>
      </c>
      <c r="AR135" s="14" t="s">
        <v>125</v>
      </c>
      <c r="AT135" s="14" t="s">
        <v>120</v>
      </c>
      <c r="AU135" s="14" t="s">
        <v>80</v>
      </c>
      <c r="AY135" s="14" t="s">
        <v>117</v>
      </c>
      <c r="BE135" s="171">
        <f>IF(N135="základní",J135,0)</f>
        <v>0</v>
      </c>
      <c r="BF135" s="171">
        <f>IF(N135="snížená",J135,0)</f>
        <v>0</v>
      </c>
      <c r="BG135" s="171">
        <f>IF(N135="zákl. přenesená",J135,0)</f>
        <v>0</v>
      </c>
      <c r="BH135" s="171">
        <f>IF(N135="sníž. přenesená",J135,0)</f>
        <v>0</v>
      </c>
      <c r="BI135" s="171">
        <f>IF(N135="nulová",J135,0)</f>
        <v>0</v>
      </c>
      <c r="BJ135" s="14" t="s">
        <v>78</v>
      </c>
      <c r="BK135" s="171">
        <f>ROUND(I135*H135,2)</f>
        <v>0</v>
      </c>
      <c r="BL135" s="14" t="s">
        <v>125</v>
      </c>
      <c r="BM135" s="14" t="s">
        <v>311</v>
      </c>
    </row>
    <row r="136" s="1" customFormat="1">
      <c r="B136" s="32"/>
      <c r="D136" s="172" t="s">
        <v>127</v>
      </c>
      <c r="F136" s="173" t="s">
        <v>312</v>
      </c>
      <c r="I136" s="106"/>
      <c r="L136" s="32"/>
      <c r="M136" s="174"/>
      <c r="N136" s="62"/>
      <c r="O136" s="62"/>
      <c r="P136" s="62"/>
      <c r="Q136" s="62"/>
      <c r="R136" s="62"/>
      <c r="S136" s="62"/>
      <c r="T136" s="62"/>
      <c r="U136" s="63"/>
      <c r="AT136" s="14" t="s">
        <v>127</v>
      </c>
      <c r="AU136" s="14" t="s">
        <v>80</v>
      </c>
    </row>
    <row r="137" s="11" customFormat="1">
      <c r="B137" s="175"/>
      <c r="D137" s="172" t="s">
        <v>133</v>
      </c>
      <c r="E137" s="176" t="s">
        <v>1</v>
      </c>
      <c r="F137" s="177" t="s">
        <v>313</v>
      </c>
      <c r="H137" s="178">
        <v>1223</v>
      </c>
      <c r="I137" s="179"/>
      <c r="L137" s="175"/>
      <c r="M137" s="180"/>
      <c r="N137" s="181"/>
      <c r="O137" s="181"/>
      <c r="P137" s="181"/>
      <c r="Q137" s="181"/>
      <c r="R137" s="181"/>
      <c r="S137" s="181"/>
      <c r="T137" s="181"/>
      <c r="U137" s="182"/>
      <c r="AT137" s="176" t="s">
        <v>133</v>
      </c>
      <c r="AU137" s="176" t="s">
        <v>80</v>
      </c>
      <c r="AV137" s="11" t="s">
        <v>80</v>
      </c>
      <c r="AW137" s="11" t="s">
        <v>32</v>
      </c>
      <c r="AX137" s="11" t="s">
        <v>78</v>
      </c>
      <c r="AY137" s="176" t="s">
        <v>117</v>
      </c>
    </row>
    <row r="138" s="10" customFormat="1" ht="22.8" customHeight="1">
      <c r="B138" s="146"/>
      <c r="D138" s="147" t="s">
        <v>69</v>
      </c>
      <c r="E138" s="157" t="s">
        <v>183</v>
      </c>
      <c r="F138" s="157" t="s">
        <v>184</v>
      </c>
      <c r="I138" s="149"/>
      <c r="J138" s="158">
        <f>BK138</f>
        <v>0</v>
      </c>
      <c r="L138" s="146"/>
      <c r="M138" s="151"/>
      <c r="N138" s="152"/>
      <c r="O138" s="152"/>
      <c r="P138" s="153">
        <f>SUM(P139:P146)</f>
        <v>0</v>
      </c>
      <c r="Q138" s="152"/>
      <c r="R138" s="153">
        <f>SUM(R139:R146)</f>
        <v>0</v>
      </c>
      <c r="S138" s="152"/>
      <c r="T138" s="153">
        <f>SUM(T139:T146)</f>
        <v>0</v>
      </c>
      <c r="U138" s="154"/>
      <c r="AR138" s="147" t="s">
        <v>78</v>
      </c>
      <c r="AT138" s="155" t="s">
        <v>69</v>
      </c>
      <c r="AU138" s="155" t="s">
        <v>78</v>
      </c>
      <c r="AY138" s="147" t="s">
        <v>117</v>
      </c>
      <c r="BK138" s="156">
        <f>SUM(BK139:BK146)</f>
        <v>0</v>
      </c>
    </row>
    <row r="139" s="1" customFormat="1" ht="16.5" customHeight="1">
      <c r="B139" s="159"/>
      <c r="C139" s="160" t="s">
        <v>148</v>
      </c>
      <c r="D139" s="160" t="s">
        <v>120</v>
      </c>
      <c r="E139" s="161" t="s">
        <v>186</v>
      </c>
      <c r="F139" s="162" t="s">
        <v>187</v>
      </c>
      <c r="G139" s="163" t="s">
        <v>188</v>
      </c>
      <c r="H139" s="164">
        <v>353.416</v>
      </c>
      <c r="I139" s="165"/>
      <c r="J139" s="166">
        <f>ROUND(I139*H139,2)</f>
        <v>0</v>
      </c>
      <c r="K139" s="162" t="s">
        <v>124</v>
      </c>
      <c r="L139" s="32"/>
      <c r="M139" s="167" t="s">
        <v>1</v>
      </c>
      <c r="N139" s="168" t="s">
        <v>41</v>
      </c>
      <c r="O139" s="62"/>
      <c r="P139" s="169">
        <f>O139*H139</f>
        <v>0</v>
      </c>
      <c r="Q139" s="169">
        <v>0</v>
      </c>
      <c r="R139" s="169">
        <f>Q139*H139</f>
        <v>0</v>
      </c>
      <c r="S139" s="169">
        <v>0</v>
      </c>
      <c r="T139" s="169">
        <f>S139*H139</f>
        <v>0</v>
      </c>
      <c r="U139" s="170" t="s">
        <v>1</v>
      </c>
      <c r="AR139" s="14" t="s">
        <v>125</v>
      </c>
      <c r="AT139" s="14" t="s">
        <v>120</v>
      </c>
      <c r="AU139" s="14" t="s">
        <v>80</v>
      </c>
      <c r="AY139" s="14" t="s">
        <v>117</v>
      </c>
      <c r="BE139" s="171">
        <f>IF(N139="základní",J139,0)</f>
        <v>0</v>
      </c>
      <c r="BF139" s="171">
        <f>IF(N139="snížená",J139,0)</f>
        <v>0</v>
      </c>
      <c r="BG139" s="171">
        <f>IF(N139="zákl. přenesená",J139,0)</f>
        <v>0</v>
      </c>
      <c r="BH139" s="171">
        <f>IF(N139="sníž. přenesená",J139,0)</f>
        <v>0</v>
      </c>
      <c r="BI139" s="171">
        <f>IF(N139="nulová",J139,0)</f>
        <v>0</v>
      </c>
      <c r="BJ139" s="14" t="s">
        <v>78</v>
      </c>
      <c r="BK139" s="171">
        <f>ROUND(I139*H139,2)</f>
        <v>0</v>
      </c>
      <c r="BL139" s="14" t="s">
        <v>125</v>
      </c>
      <c r="BM139" s="14" t="s">
        <v>314</v>
      </c>
    </row>
    <row r="140" s="1" customFormat="1" ht="16.5" customHeight="1">
      <c r="B140" s="159"/>
      <c r="C140" s="160" t="s">
        <v>8</v>
      </c>
      <c r="D140" s="160" t="s">
        <v>120</v>
      </c>
      <c r="E140" s="161" t="s">
        <v>195</v>
      </c>
      <c r="F140" s="162" t="s">
        <v>196</v>
      </c>
      <c r="G140" s="163" t="s">
        <v>188</v>
      </c>
      <c r="H140" s="164">
        <v>10249.064</v>
      </c>
      <c r="I140" s="165"/>
      <c r="J140" s="166">
        <f>ROUND(I140*H140,2)</f>
        <v>0</v>
      </c>
      <c r="K140" s="162" t="s">
        <v>197</v>
      </c>
      <c r="L140" s="32"/>
      <c r="M140" s="167" t="s">
        <v>1</v>
      </c>
      <c r="N140" s="168" t="s">
        <v>41</v>
      </c>
      <c r="O140" s="62"/>
      <c r="P140" s="169">
        <f>O140*H140</f>
        <v>0</v>
      </c>
      <c r="Q140" s="169">
        <v>0</v>
      </c>
      <c r="R140" s="169">
        <f>Q140*H140</f>
        <v>0</v>
      </c>
      <c r="S140" s="169">
        <v>0</v>
      </c>
      <c r="T140" s="169">
        <f>S140*H140</f>
        <v>0</v>
      </c>
      <c r="U140" s="170" t="s">
        <v>1</v>
      </c>
      <c r="AR140" s="14" t="s">
        <v>125</v>
      </c>
      <c r="AT140" s="14" t="s">
        <v>120</v>
      </c>
      <c r="AU140" s="14" t="s">
        <v>80</v>
      </c>
      <c r="AY140" s="14" t="s">
        <v>117</v>
      </c>
      <c r="BE140" s="171">
        <f>IF(N140="základní",J140,0)</f>
        <v>0</v>
      </c>
      <c r="BF140" s="171">
        <f>IF(N140="snížená",J140,0)</f>
        <v>0</v>
      </c>
      <c r="BG140" s="171">
        <f>IF(N140="zákl. přenesená",J140,0)</f>
        <v>0</v>
      </c>
      <c r="BH140" s="171">
        <f>IF(N140="sníž. přenesená",J140,0)</f>
        <v>0</v>
      </c>
      <c r="BI140" s="171">
        <f>IF(N140="nulová",J140,0)</f>
        <v>0</v>
      </c>
      <c r="BJ140" s="14" t="s">
        <v>78</v>
      </c>
      <c r="BK140" s="171">
        <f>ROUND(I140*H140,2)</f>
        <v>0</v>
      </c>
      <c r="BL140" s="14" t="s">
        <v>125</v>
      </c>
      <c r="BM140" s="14" t="s">
        <v>315</v>
      </c>
    </row>
    <row r="141" s="11" customFormat="1">
      <c r="B141" s="175"/>
      <c r="D141" s="172" t="s">
        <v>133</v>
      </c>
      <c r="F141" s="177" t="s">
        <v>316</v>
      </c>
      <c r="H141" s="178">
        <v>10249.064</v>
      </c>
      <c r="I141" s="179"/>
      <c r="L141" s="175"/>
      <c r="M141" s="180"/>
      <c r="N141" s="181"/>
      <c r="O141" s="181"/>
      <c r="P141" s="181"/>
      <c r="Q141" s="181"/>
      <c r="R141" s="181"/>
      <c r="S141" s="181"/>
      <c r="T141" s="181"/>
      <c r="U141" s="182"/>
      <c r="AT141" s="176" t="s">
        <v>133</v>
      </c>
      <c r="AU141" s="176" t="s">
        <v>80</v>
      </c>
      <c r="AV141" s="11" t="s">
        <v>80</v>
      </c>
      <c r="AW141" s="11" t="s">
        <v>3</v>
      </c>
      <c r="AX141" s="11" t="s">
        <v>78</v>
      </c>
      <c r="AY141" s="176" t="s">
        <v>117</v>
      </c>
    </row>
    <row r="142" s="1" customFormat="1" ht="16.5" customHeight="1">
      <c r="B142" s="159"/>
      <c r="C142" s="160" t="s">
        <v>135</v>
      </c>
      <c r="D142" s="160" t="s">
        <v>120</v>
      </c>
      <c r="E142" s="161" t="s">
        <v>317</v>
      </c>
      <c r="F142" s="162" t="s">
        <v>318</v>
      </c>
      <c r="G142" s="163" t="s">
        <v>188</v>
      </c>
      <c r="H142" s="164">
        <v>353.416</v>
      </c>
      <c r="I142" s="165"/>
      <c r="J142" s="166">
        <f>ROUND(I142*H142,2)</f>
        <v>0</v>
      </c>
      <c r="K142" s="162" t="s">
        <v>1</v>
      </c>
      <c r="L142" s="32"/>
      <c r="M142" s="167" t="s">
        <v>1</v>
      </c>
      <c r="N142" s="168" t="s">
        <v>41</v>
      </c>
      <c r="O142" s="62"/>
      <c r="P142" s="169">
        <f>O142*H142</f>
        <v>0</v>
      </c>
      <c r="Q142" s="169">
        <v>0</v>
      </c>
      <c r="R142" s="169">
        <f>Q142*H142</f>
        <v>0</v>
      </c>
      <c r="S142" s="169">
        <v>0</v>
      </c>
      <c r="T142" s="169">
        <f>S142*H142</f>
        <v>0</v>
      </c>
      <c r="U142" s="170" t="s">
        <v>1</v>
      </c>
      <c r="AR142" s="14" t="s">
        <v>125</v>
      </c>
      <c r="AT142" s="14" t="s">
        <v>120</v>
      </c>
      <c r="AU142" s="14" t="s">
        <v>80</v>
      </c>
      <c r="AY142" s="14" t="s">
        <v>117</v>
      </c>
      <c r="BE142" s="171">
        <f>IF(N142="základní",J142,0)</f>
        <v>0</v>
      </c>
      <c r="BF142" s="171">
        <f>IF(N142="snížená",J142,0)</f>
        <v>0</v>
      </c>
      <c r="BG142" s="171">
        <f>IF(N142="zákl. přenesená",J142,0)</f>
        <v>0</v>
      </c>
      <c r="BH142" s="171">
        <f>IF(N142="sníž. přenesená",J142,0)</f>
        <v>0</v>
      </c>
      <c r="BI142" s="171">
        <f>IF(N142="nulová",J142,0)</f>
        <v>0</v>
      </c>
      <c r="BJ142" s="14" t="s">
        <v>78</v>
      </c>
      <c r="BK142" s="171">
        <f>ROUND(I142*H142,2)</f>
        <v>0</v>
      </c>
      <c r="BL142" s="14" t="s">
        <v>125</v>
      </c>
      <c r="BM142" s="14" t="s">
        <v>319</v>
      </c>
    </row>
    <row r="143" s="1" customFormat="1">
      <c r="B143" s="32"/>
      <c r="D143" s="172" t="s">
        <v>127</v>
      </c>
      <c r="F143" s="173" t="s">
        <v>203</v>
      </c>
      <c r="I143" s="106"/>
      <c r="L143" s="32"/>
      <c r="M143" s="174"/>
      <c r="N143" s="62"/>
      <c r="O143" s="62"/>
      <c r="P143" s="62"/>
      <c r="Q143" s="62"/>
      <c r="R143" s="62"/>
      <c r="S143" s="62"/>
      <c r="T143" s="62"/>
      <c r="U143" s="63"/>
      <c r="AT143" s="14" t="s">
        <v>127</v>
      </c>
      <c r="AU143" s="14" t="s">
        <v>80</v>
      </c>
    </row>
    <row r="144" s="1" customFormat="1" ht="16.5" customHeight="1">
      <c r="B144" s="159"/>
      <c r="C144" s="160" t="s">
        <v>166</v>
      </c>
      <c r="D144" s="160" t="s">
        <v>120</v>
      </c>
      <c r="E144" s="161" t="s">
        <v>200</v>
      </c>
      <c r="F144" s="162" t="s">
        <v>201</v>
      </c>
      <c r="G144" s="163" t="s">
        <v>188</v>
      </c>
      <c r="H144" s="164">
        <v>5</v>
      </c>
      <c r="I144" s="165"/>
      <c r="J144" s="166">
        <f>ROUND(I144*H144,2)</f>
        <v>0</v>
      </c>
      <c r="K144" s="162" t="s">
        <v>124</v>
      </c>
      <c r="L144" s="32"/>
      <c r="M144" s="167" t="s">
        <v>1</v>
      </c>
      <c r="N144" s="168" t="s">
        <v>41</v>
      </c>
      <c r="O144" s="62"/>
      <c r="P144" s="169">
        <f>O144*H144</f>
        <v>0</v>
      </c>
      <c r="Q144" s="169">
        <v>0</v>
      </c>
      <c r="R144" s="169">
        <f>Q144*H144</f>
        <v>0</v>
      </c>
      <c r="S144" s="169">
        <v>0</v>
      </c>
      <c r="T144" s="169">
        <f>S144*H144</f>
        <v>0</v>
      </c>
      <c r="U144" s="170" t="s">
        <v>1</v>
      </c>
      <c r="AR144" s="14" t="s">
        <v>125</v>
      </c>
      <c r="AT144" s="14" t="s">
        <v>120</v>
      </c>
      <c r="AU144" s="14" t="s">
        <v>80</v>
      </c>
      <c r="AY144" s="14" t="s">
        <v>117</v>
      </c>
      <c r="BE144" s="171">
        <f>IF(N144="základní",J144,0)</f>
        <v>0</v>
      </c>
      <c r="BF144" s="171">
        <f>IF(N144="snížená",J144,0)</f>
        <v>0</v>
      </c>
      <c r="BG144" s="171">
        <f>IF(N144="zákl. přenesená",J144,0)</f>
        <v>0</v>
      </c>
      <c r="BH144" s="171">
        <f>IF(N144="sníž. přenesená",J144,0)</f>
        <v>0</v>
      </c>
      <c r="BI144" s="171">
        <f>IF(N144="nulová",J144,0)</f>
        <v>0</v>
      </c>
      <c r="BJ144" s="14" t="s">
        <v>78</v>
      </c>
      <c r="BK144" s="171">
        <f>ROUND(I144*H144,2)</f>
        <v>0</v>
      </c>
      <c r="BL144" s="14" t="s">
        <v>125</v>
      </c>
      <c r="BM144" s="14" t="s">
        <v>320</v>
      </c>
    </row>
    <row r="145" s="1" customFormat="1">
      <c r="B145" s="32"/>
      <c r="D145" s="172" t="s">
        <v>127</v>
      </c>
      <c r="F145" s="173" t="s">
        <v>203</v>
      </c>
      <c r="I145" s="106"/>
      <c r="L145" s="32"/>
      <c r="M145" s="174"/>
      <c r="N145" s="62"/>
      <c r="O145" s="62"/>
      <c r="P145" s="62"/>
      <c r="Q145" s="62"/>
      <c r="R145" s="62"/>
      <c r="S145" s="62"/>
      <c r="T145" s="62"/>
      <c r="U145" s="63"/>
      <c r="AT145" s="14" t="s">
        <v>127</v>
      </c>
      <c r="AU145" s="14" t="s">
        <v>80</v>
      </c>
    </row>
    <row r="146" s="11" customFormat="1">
      <c r="B146" s="175"/>
      <c r="D146" s="172" t="s">
        <v>133</v>
      </c>
      <c r="E146" s="176" t="s">
        <v>1</v>
      </c>
      <c r="F146" s="177" t="s">
        <v>153</v>
      </c>
      <c r="H146" s="178">
        <v>5</v>
      </c>
      <c r="I146" s="179"/>
      <c r="L146" s="175"/>
      <c r="M146" s="183"/>
      <c r="N146" s="184"/>
      <c r="O146" s="184"/>
      <c r="P146" s="184"/>
      <c r="Q146" s="184"/>
      <c r="R146" s="184"/>
      <c r="S146" s="184"/>
      <c r="T146" s="184"/>
      <c r="U146" s="185"/>
      <c r="AT146" s="176" t="s">
        <v>133</v>
      </c>
      <c r="AU146" s="176" t="s">
        <v>80</v>
      </c>
      <c r="AV146" s="11" t="s">
        <v>80</v>
      </c>
      <c r="AW146" s="11" t="s">
        <v>32</v>
      </c>
      <c r="AX146" s="11" t="s">
        <v>78</v>
      </c>
      <c r="AY146" s="176" t="s">
        <v>117</v>
      </c>
    </row>
    <row r="147" s="1" customFormat="1" ht="6.96" customHeight="1">
      <c r="B147" s="47"/>
      <c r="C147" s="48"/>
      <c r="D147" s="48"/>
      <c r="E147" s="48"/>
      <c r="F147" s="48"/>
      <c r="G147" s="48"/>
      <c r="H147" s="48"/>
      <c r="I147" s="122"/>
      <c r="J147" s="48"/>
      <c r="K147" s="48"/>
      <c r="L147" s="32"/>
    </row>
  </sheetData>
  <autoFilter ref="C84:K146"/>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03"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4.17"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s="13" t="s">
        <v>5</v>
      </c>
      <c r="AT2" s="14" t="s">
        <v>86</v>
      </c>
    </row>
    <row r="3" ht="6.96" customHeight="1">
      <c r="B3" s="15"/>
      <c r="C3" s="16"/>
      <c r="D3" s="16"/>
      <c r="E3" s="16"/>
      <c r="F3" s="16"/>
      <c r="G3" s="16"/>
      <c r="H3" s="16"/>
      <c r="I3" s="104"/>
      <c r="J3" s="16"/>
      <c r="K3" s="16"/>
      <c r="L3" s="17"/>
      <c r="AT3" s="14" t="s">
        <v>80</v>
      </c>
    </row>
    <row r="4" ht="24.96" customHeight="1">
      <c r="B4" s="17"/>
      <c r="D4" s="18" t="s">
        <v>87</v>
      </c>
      <c r="L4" s="17"/>
      <c r="M4" s="19" t="s">
        <v>10</v>
      </c>
      <c r="AT4" s="14" t="s">
        <v>3</v>
      </c>
    </row>
    <row r="5" ht="6.96" customHeight="1">
      <c r="B5" s="17"/>
      <c r="L5" s="17"/>
    </row>
    <row r="6" ht="12" customHeight="1">
      <c r="B6" s="17"/>
      <c r="D6" s="26" t="s">
        <v>16</v>
      </c>
      <c r="L6" s="17"/>
    </row>
    <row r="7" ht="16.5" customHeight="1">
      <c r="B7" s="17"/>
      <c r="E7" s="105" t="str">
        <f>'Rekapitulace stavby'!K6</f>
        <v>5.května</v>
      </c>
      <c r="F7" s="26"/>
      <c r="G7" s="26"/>
      <c r="H7" s="26"/>
      <c r="L7" s="17"/>
    </row>
    <row r="8" s="1" customFormat="1" ht="12" customHeight="1">
      <c r="B8" s="32"/>
      <c r="D8" s="26" t="s">
        <v>88</v>
      </c>
      <c r="I8" s="106"/>
      <c r="L8" s="32"/>
    </row>
    <row r="9" s="1" customFormat="1" ht="36.96" customHeight="1">
      <c r="B9" s="32"/>
      <c r="E9" s="53" t="s">
        <v>321</v>
      </c>
      <c r="F9" s="1"/>
      <c r="G9" s="1"/>
      <c r="H9" s="1"/>
      <c r="I9" s="106"/>
      <c r="L9" s="32"/>
    </row>
    <row r="10" s="1" customFormat="1">
      <c r="B10" s="32"/>
      <c r="I10" s="106"/>
      <c r="L10" s="32"/>
    </row>
    <row r="11" s="1" customFormat="1" ht="12" customHeight="1">
      <c r="B11" s="32"/>
      <c r="D11" s="26" t="s">
        <v>18</v>
      </c>
      <c r="F11" s="14" t="s">
        <v>1</v>
      </c>
      <c r="I11" s="107" t="s">
        <v>19</v>
      </c>
      <c r="J11" s="14" t="s">
        <v>1</v>
      </c>
      <c r="L11" s="32"/>
    </row>
    <row r="12" s="1" customFormat="1" ht="12" customHeight="1">
      <c r="B12" s="32"/>
      <c r="D12" s="26" t="s">
        <v>20</v>
      </c>
      <c r="F12" s="14" t="s">
        <v>21</v>
      </c>
      <c r="I12" s="107" t="s">
        <v>22</v>
      </c>
      <c r="J12" s="55" t="str">
        <f>'Rekapitulace stavby'!AN8</f>
        <v>5. 6. 2019</v>
      </c>
      <c r="L12" s="32"/>
    </row>
    <row r="13" s="1" customFormat="1" ht="10.8" customHeight="1">
      <c r="B13" s="32"/>
      <c r="I13" s="106"/>
      <c r="L13" s="32"/>
    </row>
    <row r="14" s="1" customFormat="1" ht="12" customHeight="1">
      <c r="B14" s="32"/>
      <c r="D14" s="26" t="s">
        <v>24</v>
      </c>
      <c r="I14" s="107" t="s">
        <v>25</v>
      </c>
      <c r="J14" s="14" t="s">
        <v>1</v>
      </c>
      <c r="L14" s="32"/>
    </row>
    <row r="15" s="1" customFormat="1" ht="18" customHeight="1">
      <c r="B15" s="32"/>
      <c r="E15" s="14" t="s">
        <v>26</v>
      </c>
      <c r="I15" s="107" t="s">
        <v>27</v>
      </c>
      <c r="J15" s="14" t="s">
        <v>1</v>
      </c>
      <c r="L15" s="32"/>
    </row>
    <row r="16" s="1" customFormat="1" ht="6.96" customHeight="1">
      <c r="B16" s="32"/>
      <c r="I16" s="106"/>
      <c r="L16" s="32"/>
    </row>
    <row r="17" s="1" customFormat="1" ht="12" customHeight="1">
      <c r="B17" s="32"/>
      <c r="D17" s="26" t="s">
        <v>28</v>
      </c>
      <c r="I17" s="107" t="s">
        <v>25</v>
      </c>
      <c r="J17" s="27" t="str">
        <f>'Rekapitulace stavby'!AN13</f>
        <v>Vyplň údaj</v>
      </c>
      <c r="L17" s="32"/>
    </row>
    <row r="18" s="1" customFormat="1" ht="18" customHeight="1">
      <c r="B18" s="32"/>
      <c r="E18" s="27" t="str">
        <f>'Rekapitulace stavby'!E14</f>
        <v>Vyplň údaj</v>
      </c>
      <c r="F18" s="14"/>
      <c r="G18" s="14"/>
      <c r="H18" s="14"/>
      <c r="I18" s="107" t="s">
        <v>27</v>
      </c>
      <c r="J18" s="27" t="str">
        <f>'Rekapitulace stavby'!AN14</f>
        <v>Vyplň údaj</v>
      </c>
      <c r="L18" s="32"/>
    </row>
    <row r="19" s="1" customFormat="1" ht="6.96" customHeight="1">
      <c r="B19" s="32"/>
      <c r="I19" s="106"/>
      <c r="L19" s="32"/>
    </row>
    <row r="20" s="1" customFormat="1" ht="12" customHeight="1">
      <c r="B20" s="32"/>
      <c r="D20" s="26" t="s">
        <v>30</v>
      </c>
      <c r="I20" s="107" t="s">
        <v>25</v>
      </c>
      <c r="J20" s="14" t="s">
        <v>1</v>
      </c>
      <c r="L20" s="32"/>
    </row>
    <row r="21" s="1" customFormat="1" ht="18" customHeight="1">
      <c r="B21" s="32"/>
      <c r="E21" s="14" t="s">
        <v>31</v>
      </c>
      <c r="I21" s="107" t="s">
        <v>27</v>
      </c>
      <c r="J21" s="14" t="s">
        <v>1</v>
      </c>
      <c r="L21" s="32"/>
    </row>
    <row r="22" s="1" customFormat="1" ht="6.96" customHeight="1">
      <c r="B22" s="32"/>
      <c r="I22" s="106"/>
      <c r="L22" s="32"/>
    </row>
    <row r="23" s="1" customFormat="1" ht="12" customHeight="1">
      <c r="B23" s="32"/>
      <c r="D23" s="26" t="s">
        <v>33</v>
      </c>
      <c r="I23" s="107" t="s">
        <v>25</v>
      </c>
      <c r="J23" s="14" t="str">
        <f>IF('Rekapitulace stavby'!AN19="","",'Rekapitulace stavby'!AN19)</f>
        <v/>
      </c>
      <c r="L23" s="32"/>
    </row>
    <row r="24" s="1" customFormat="1" ht="18" customHeight="1">
      <c r="B24" s="32"/>
      <c r="E24" s="14" t="str">
        <f>IF('Rekapitulace stavby'!E20="","",'Rekapitulace stavby'!E20)</f>
        <v xml:space="preserve"> </v>
      </c>
      <c r="I24" s="107" t="s">
        <v>27</v>
      </c>
      <c r="J24" s="14" t="str">
        <f>IF('Rekapitulace stavby'!AN20="","",'Rekapitulace stavby'!AN20)</f>
        <v/>
      </c>
      <c r="L24" s="32"/>
    </row>
    <row r="25" s="1" customFormat="1" ht="6.96" customHeight="1">
      <c r="B25" s="32"/>
      <c r="I25" s="106"/>
      <c r="L25" s="32"/>
    </row>
    <row r="26" s="1" customFormat="1" ht="12" customHeight="1">
      <c r="B26" s="32"/>
      <c r="D26" s="26" t="s">
        <v>35</v>
      </c>
      <c r="I26" s="106"/>
      <c r="L26" s="32"/>
    </row>
    <row r="27" s="6" customFormat="1" ht="16.5" customHeight="1">
      <c r="B27" s="108"/>
      <c r="E27" s="30" t="s">
        <v>1</v>
      </c>
      <c r="F27" s="30"/>
      <c r="G27" s="30"/>
      <c r="H27" s="30"/>
      <c r="I27" s="109"/>
      <c r="L27" s="108"/>
    </row>
    <row r="28" s="1" customFormat="1" ht="6.96" customHeight="1">
      <c r="B28" s="32"/>
      <c r="I28" s="106"/>
      <c r="L28" s="32"/>
    </row>
    <row r="29" s="1" customFormat="1" ht="6.96" customHeight="1">
      <c r="B29" s="32"/>
      <c r="D29" s="58"/>
      <c r="E29" s="58"/>
      <c r="F29" s="58"/>
      <c r="G29" s="58"/>
      <c r="H29" s="58"/>
      <c r="I29" s="110"/>
      <c r="J29" s="58"/>
      <c r="K29" s="58"/>
      <c r="L29" s="32"/>
    </row>
    <row r="30" s="1" customFormat="1" ht="25.44" customHeight="1">
      <c r="B30" s="32"/>
      <c r="D30" s="111" t="s">
        <v>36</v>
      </c>
      <c r="I30" s="106"/>
      <c r="J30" s="79">
        <f>ROUND(J86, 2)</f>
        <v>0</v>
      </c>
      <c r="L30" s="32"/>
    </row>
    <row r="31" s="1" customFormat="1" ht="6.96" customHeight="1">
      <c r="B31" s="32"/>
      <c r="D31" s="58"/>
      <c r="E31" s="58"/>
      <c r="F31" s="58"/>
      <c r="G31" s="58"/>
      <c r="H31" s="58"/>
      <c r="I31" s="110"/>
      <c r="J31" s="58"/>
      <c r="K31" s="58"/>
      <c r="L31" s="32"/>
    </row>
    <row r="32" s="1" customFormat="1" ht="14.4" customHeight="1">
      <c r="B32" s="32"/>
      <c r="F32" s="36" t="s">
        <v>38</v>
      </c>
      <c r="I32" s="112" t="s">
        <v>37</v>
      </c>
      <c r="J32" s="36" t="s">
        <v>39</v>
      </c>
      <c r="L32" s="32"/>
    </row>
    <row r="33" s="1" customFormat="1" ht="14.4" customHeight="1">
      <c r="B33" s="32"/>
      <c r="D33" s="26" t="s">
        <v>40</v>
      </c>
      <c r="E33" s="26" t="s">
        <v>41</v>
      </c>
      <c r="F33" s="113">
        <f>ROUND((SUM(BE86:BE107)),  2)</f>
        <v>0</v>
      </c>
      <c r="I33" s="114">
        <v>0.20999999999999999</v>
      </c>
      <c r="J33" s="113">
        <f>ROUND(((SUM(BE86:BE107))*I33),  2)</f>
        <v>0</v>
      </c>
      <c r="L33" s="32"/>
    </row>
    <row r="34" s="1" customFormat="1" ht="14.4" customHeight="1">
      <c r="B34" s="32"/>
      <c r="E34" s="26" t="s">
        <v>42</v>
      </c>
      <c r="F34" s="113">
        <f>ROUND((SUM(BF86:BF107)),  2)</f>
        <v>0</v>
      </c>
      <c r="I34" s="114">
        <v>0.14999999999999999</v>
      </c>
      <c r="J34" s="113">
        <f>ROUND(((SUM(BF86:BF107))*I34),  2)</f>
        <v>0</v>
      </c>
      <c r="L34" s="32"/>
    </row>
    <row r="35" hidden="1" s="1" customFormat="1" ht="14.4" customHeight="1">
      <c r="B35" s="32"/>
      <c r="E35" s="26" t="s">
        <v>43</v>
      </c>
      <c r="F35" s="113">
        <f>ROUND((SUM(BG86:BG107)),  2)</f>
        <v>0</v>
      </c>
      <c r="I35" s="114">
        <v>0.20999999999999999</v>
      </c>
      <c r="J35" s="113">
        <f>0</f>
        <v>0</v>
      </c>
      <c r="L35" s="32"/>
    </row>
    <row r="36" hidden="1" s="1" customFormat="1" ht="14.4" customHeight="1">
      <c r="B36" s="32"/>
      <c r="E36" s="26" t="s">
        <v>44</v>
      </c>
      <c r="F36" s="113">
        <f>ROUND((SUM(BH86:BH107)),  2)</f>
        <v>0</v>
      </c>
      <c r="I36" s="114">
        <v>0.14999999999999999</v>
      </c>
      <c r="J36" s="113">
        <f>0</f>
        <v>0</v>
      </c>
      <c r="L36" s="32"/>
    </row>
    <row r="37" hidden="1" s="1" customFormat="1" ht="14.4" customHeight="1">
      <c r="B37" s="32"/>
      <c r="E37" s="26" t="s">
        <v>45</v>
      </c>
      <c r="F37" s="113">
        <f>ROUND((SUM(BI86:BI107)),  2)</f>
        <v>0</v>
      </c>
      <c r="I37" s="114">
        <v>0</v>
      </c>
      <c r="J37" s="113">
        <f>0</f>
        <v>0</v>
      </c>
      <c r="L37" s="32"/>
    </row>
    <row r="38" s="1" customFormat="1" ht="6.96" customHeight="1">
      <c r="B38" s="32"/>
      <c r="I38" s="106"/>
      <c r="L38" s="32"/>
    </row>
    <row r="39" s="1" customFormat="1" ht="25.44" customHeight="1">
      <c r="B39" s="32"/>
      <c r="C39" s="115"/>
      <c r="D39" s="116" t="s">
        <v>46</v>
      </c>
      <c r="E39" s="66"/>
      <c r="F39" s="66"/>
      <c r="G39" s="117" t="s">
        <v>47</v>
      </c>
      <c r="H39" s="118" t="s">
        <v>48</v>
      </c>
      <c r="I39" s="119"/>
      <c r="J39" s="120">
        <f>SUM(J30:J37)</f>
        <v>0</v>
      </c>
      <c r="K39" s="121"/>
      <c r="L39" s="32"/>
    </row>
    <row r="40" s="1" customFormat="1" ht="14.4" customHeight="1">
      <c r="B40" s="47"/>
      <c r="C40" s="48"/>
      <c r="D40" s="48"/>
      <c r="E40" s="48"/>
      <c r="F40" s="48"/>
      <c r="G40" s="48"/>
      <c r="H40" s="48"/>
      <c r="I40" s="122"/>
      <c r="J40" s="48"/>
      <c r="K40" s="48"/>
      <c r="L40" s="32"/>
    </row>
    <row r="44" s="1" customFormat="1" ht="6.96" customHeight="1">
      <c r="B44" s="49"/>
      <c r="C44" s="50"/>
      <c r="D44" s="50"/>
      <c r="E44" s="50"/>
      <c r="F44" s="50"/>
      <c r="G44" s="50"/>
      <c r="H44" s="50"/>
      <c r="I44" s="123"/>
      <c r="J44" s="50"/>
      <c r="K44" s="50"/>
      <c r="L44" s="32"/>
    </row>
    <row r="45" s="1" customFormat="1" ht="24.96" customHeight="1">
      <c r="B45" s="32"/>
      <c r="C45" s="18" t="s">
        <v>90</v>
      </c>
      <c r="I45" s="106"/>
      <c r="L45" s="32"/>
    </row>
    <row r="46" s="1" customFormat="1" ht="6.96" customHeight="1">
      <c r="B46" s="32"/>
      <c r="I46" s="106"/>
      <c r="L46" s="32"/>
    </row>
    <row r="47" s="1" customFormat="1" ht="12" customHeight="1">
      <c r="B47" s="32"/>
      <c r="C47" s="26" t="s">
        <v>16</v>
      </c>
      <c r="I47" s="106"/>
      <c r="L47" s="32"/>
    </row>
    <row r="48" s="1" customFormat="1" ht="16.5" customHeight="1">
      <c r="B48" s="32"/>
      <c r="E48" s="105" t="str">
        <f>E7</f>
        <v>5.května</v>
      </c>
      <c r="F48" s="26"/>
      <c r="G48" s="26"/>
      <c r="H48" s="26"/>
      <c r="I48" s="106"/>
      <c r="L48" s="32"/>
    </row>
    <row r="49" s="1" customFormat="1" ht="12" customHeight="1">
      <c r="B49" s="32"/>
      <c r="C49" s="26" t="s">
        <v>88</v>
      </c>
      <c r="I49" s="106"/>
      <c r="L49" s="32"/>
    </row>
    <row r="50" s="1" customFormat="1" ht="16.5" customHeight="1">
      <c r="B50" s="32"/>
      <c r="E50" s="53" t="str">
        <f>E9</f>
        <v>00 - Ostatní</v>
      </c>
      <c r="F50" s="1"/>
      <c r="G50" s="1"/>
      <c r="H50" s="1"/>
      <c r="I50" s="106"/>
      <c r="L50" s="32"/>
    </row>
    <row r="51" s="1" customFormat="1" ht="6.96" customHeight="1">
      <c r="B51" s="32"/>
      <c r="I51" s="106"/>
      <c r="L51" s="32"/>
    </row>
    <row r="52" s="1" customFormat="1" ht="12" customHeight="1">
      <c r="B52" s="32"/>
      <c r="C52" s="26" t="s">
        <v>20</v>
      </c>
      <c r="F52" s="14" t="str">
        <f>F12</f>
        <v>Praha</v>
      </c>
      <c r="I52" s="107" t="s">
        <v>22</v>
      </c>
      <c r="J52" s="55" t="str">
        <f>IF(J12="","",J12)</f>
        <v>5. 6. 2019</v>
      </c>
      <c r="L52" s="32"/>
    </row>
    <row r="53" s="1" customFormat="1" ht="6.96" customHeight="1">
      <c r="B53" s="32"/>
      <c r="I53" s="106"/>
      <c r="L53" s="32"/>
    </row>
    <row r="54" s="1" customFormat="1" ht="13.65" customHeight="1">
      <c r="B54" s="32"/>
      <c r="C54" s="26" t="s">
        <v>24</v>
      </c>
      <c r="F54" s="14" t="str">
        <f>E15</f>
        <v>TSK Praha a.s.</v>
      </c>
      <c r="I54" s="107" t="s">
        <v>30</v>
      </c>
      <c r="J54" s="30" t="str">
        <f>E21</f>
        <v>AVS Projekt s.r.o.</v>
      </c>
      <c r="L54" s="32"/>
    </row>
    <row r="55" s="1" customFormat="1" ht="13.65" customHeight="1">
      <c r="B55" s="32"/>
      <c r="C55" s="26" t="s">
        <v>28</v>
      </c>
      <c r="F55" s="14" t="str">
        <f>IF(E18="","",E18)</f>
        <v>Vyplň údaj</v>
      </c>
      <c r="I55" s="107" t="s">
        <v>33</v>
      </c>
      <c r="J55" s="30" t="str">
        <f>E24</f>
        <v xml:space="preserve"> </v>
      </c>
      <c r="L55" s="32"/>
    </row>
    <row r="56" s="1" customFormat="1" ht="10.32" customHeight="1">
      <c r="B56" s="32"/>
      <c r="I56" s="106"/>
      <c r="L56" s="32"/>
    </row>
    <row r="57" s="1" customFormat="1" ht="29.28" customHeight="1">
      <c r="B57" s="32"/>
      <c r="C57" s="124" t="s">
        <v>91</v>
      </c>
      <c r="D57" s="115"/>
      <c r="E57" s="115"/>
      <c r="F57" s="115"/>
      <c r="G57" s="115"/>
      <c r="H57" s="115"/>
      <c r="I57" s="125"/>
      <c r="J57" s="126" t="s">
        <v>92</v>
      </c>
      <c r="K57" s="115"/>
      <c r="L57" s="32"/>
    </row>
    <row r="58" s="1" customFormat="1" ht="10.32" customHeight="1">
      <c r="B58" s="32"/>
      <c r="I58" s="106"/>
      <c r="L58" s="32"/>
    </row>
    <row r="59" s="1" customFormat="1" ht="22.8" customHeight="1">
      <c r="B59" s="32"/>
      <c r="C59" s="127" t="s">
        <v>93</v>
      </c>
      <c r="I59" s="106"/>
      <c r="J59" s="79">
        <f>J86</f>
        <v>0</v>
      </c>
      <c r="L59" s="32"/>
      <c r="AU59" s="14" t="s">
        <v>94</v>
      </c>
    </row>
    <row r="60" s="7" customFormat="1" ht="24.96" customHeight="1">
      <c r="B60" s="128"/>
      <c r="D60" s="129" t="s">
        <v>322</v>
      </c>
      <c r="E60" s="130"/>
      <c r="F60" s="130"/>
      <c r="G60" s="130"/>
      <c r="H60" s="130"/>
      <c r="I60" s="131"/>
      <c r="J60" s="132">
        <f>J87</f>
        <v>0</v>
      </c>
      <c r="L60" s="128"/>
    </row>
    <row r="61" s="8" customFormat="1" ht="19.92" customHeight="1">
      <c r="B61" s="133"/>
      <c r="D61" s="134" t="s">
        <v>323</v>
      </c>
      <c r="E61" s="135"/>
      <c r="F61" s="135"/>
      <c r="G61" s="135"/>
      <c r="H61" s="135"/>
      <c r="I61" s="136"/>
      <c r="J61" s="137">
        <f>J88</f>
        <v>0</v>
      </c>
      <c r="L61" s="133"/>
    </row>
    <row r="62" s="8" customFormat="1" ht="19.92" customHeight="1">
      <c r="B62" s="133"/>
      <c r="D62" s="134" t="s">
        <v>324</v>
      </c>
      <c r="E62" s="135"/>
      <c r="F62" s="135"/>
      <c r="G62" s="135"/>
      <c r="H62" s="135"/>
      <c r="I62" s="136"/>
      <c r="J62" s="137">
        <f>J95</f>
        <v>0</v>
      </c>
      <c r="L62" s="133"/>
    </row>
    <row r="63" s="8" customFormat="1" ht="19.92" customHeight="1">
      <c r="B63" s="133"/>
      <c r="D63" s="134" t="s">
        <v>325</v>
      </c>
      <c r="E63" s="135"/>
      <c r="F63" s="135"/>
      <c r="G63" s="135"/>
      <c r="H63" s="135"/>
      <c r="I63" s="136"/>
      <c r="J63" s="137">
        <f>J99</f>
        <v>0</v>
      </c>
      <c r="L63" s="133"/>
    </row>
    <row r="64" s="8" customFormat="1" ht="19.92" customHeight="1">
      <c r="B64" s="133"/>
      <c r="D64" s="134" t="s">
        <v>326</v>
      </c>
      <c r="E64" s="135"/>
      <c r="F64" s="135"/>
      <c r="G64" s="135"/>
      <c r="H64" s="135"/>
      <c r="I64" s="136"/>
      <c r="J64" s="137">
        <f>J101</f>
        <v>0</v>
      </c>
      <c r="L64" s="133"/>
    </row>
    <row r="65" s="8" customFormat="1" ht="19.92" customHeight="1">
      <c r="B65" s="133"/>
      <c r="D65" s="134" t="s">
        <v>327</v>
      </c>
      <c r="E65" s="135"/>
      <c r="F65" s="135"/>
      <c r="G65" s="135"/>
      <c r="H65" s="135"/>
      <c r="I65" s="136"/>
      <c r="J65" s="137">
        <f>J103</f>
        <v>0</v>
      </c>
      <c r="L65" s="133"/>
    </row>
    <row r="66" s="8" customFormat="1" ht="19.92" customHeight="1">
      <c r="B66" s="133"/>
      <c r="D66" s="134" t="s">
        <v>328</v>
      </c>
      <c r="E66" s="135"/>
      <c r="F66" s="135"/>
      <c r="G66" s="135"/>
      <c r="H66" s="135"/>
      <c r="I66" s="136"/>
      <c r="J66" s="137">
        <f>J105</f>
        <v>0</v>
      </c>
      <c r="L66" s="133"/>
    </row>
    <row r="67" s="1" customFormat="1" ht="21.84" customHeight="1">
      <c r="B67" s="32"/>
      <c r="I67" s="106"/>
      <c r="L67" s="32"/>
    </row>
    <row r="68" s="1" customFormat="1" ht="6.96" customHeight="1">
      <c r="B68" s="47"/>
      <c r="C68" s="48"/>
      <c r="D68" s="48"/>
      <c r="E68" s="48"/>
      <c r="F68" s="48"/>
      <c r="G68" s="48"/>
      <c r="H68" s="48"/>
      <c r="I68" s="122"/>
      <c r="J68" s="48"/>
      <c r="K68" s="48"/>
      <c r="L68" s="32"/>
    </row>
    <row r="72" s="1" customFormat="1" ht="6.96" customHeight="1">
      <c r="B72" s="49"/>
      <c r="C72" s="50"/>
      <c r="D72" s="50"/>
      <c r="E72" s="50"/>
      <c r="F72" s="50"/>
      <c r="G72" s="50"/>
      <c r="H72" s="50"/>
      <c r="I72" s="123"/>
      <c r="J72" s="50"/>
      <c r="K72" s="50"/>
      <c r="L72" s="32"/>
    </row>
    <row r="73" s="1" customFormat="1" ht="24.96" customHeight="1">
      <c r="B73" s="32"/>
      <c r="C73" s="18" t="s">
        <v>101</v>
      </c>
      <c r="I73" s="106"/>
      <c r="L73" s="32"/>
    </row>
    <row r="74" s="1" customFormat="1" ht="6.96" customHeight="1">
      <c r="B74" s="32"/>
      <c r="I74" s="106"/>
      <c r="L74" s="32"/>
    </row>
    <row r="75" s="1" customFormat="1" ht="12" customHeight="1">
      <c r="B75" s="32"/>
      <c r="C75" s="26" t="s">
        <v>16</v>
      </c>
      <c r="I75" s="106"/>
      <c r="L75" s="32"/>
    </row>
    <row r="76" s="1" customFormat="1" ht="16.5" customHeight="1">
      <c r="B76" s="32"/>
      <c r="E76" s="105" t="str">
        <f>E7</f>
        <v>5.května</v>
      </c>
      <c r="F76" s="26"/>
      <c r="G76" s="26"/>
      <c r="H76" s="26"/>
      <c r="I76" s="106"/>
      <c r="L76" s="32"/>
    </row>
    <row r="77" s="1" customFormat="1" ht="12" customHeight="1">
      <c r="B77" s="32"/>
      <c r="C77" s="26" t="s">
        <v>88</v>
      </c>
      <c r="I77" s="106"/>
      <c r="L77" s="32"/>
    </row>
    <row r="78" s="1" customFormat="1" ht="16.5" customHeight="1">
      <c r="B78" s="32"/>
      <c r="E78" s="53" t="str">
        <f>E9</f>
        <v>00 - Ostatní</v>
      </c>
      <c r="F78" s="1"/>
      <c r="G78" s="1"/>
      <c r="H78" s="1"/>
      <c r="I78" s="106"/>
      <c r="L78" s="32"/>
    </row>
    <row r="79" s="1" customFormat="1" ht="6.96" customHeight="1">
      <c r="B79" s="32"/>
      <c r="I79" s="106"/>
      <c r="L79" s="32"/>
    </row>
    <row r="80" s="1" customFormat="1" ht="12" customHeight="1">
      <c r="B80" s="32"/>
      <c r="C80" s="26" t="s">
        <v>20</v>
      </c>
      <c r="F80" s="14" t="str">
        <f>F12</f>
        <v>Praha</v>
      </c>
      <c r="I80" s="107" t="s">
        <v>22</v>
      </c>
      <c r="J80" s="55" t="str">
        <f>IF(J12="","",J12)</f>
        <v>5. 6. 2019</v>
      </c>
      <c r="L80" s="32"/>
    </row>
    <row r="81" s="1" customFormat="1" ht="6.96" customHeight="1">
      <c r="B81" s="32"/>
      <c r="I81" s="106"/>
      <c r="L81" s="32"/>
    </row>
    <row r="82" s="1" customFormat="1" ht="13.65" customHeight="1">
      <c r="B82" s="32"/>
      <c r="C82" s="26" t="s">
        <v>24</v>
      </c>
      <c r="F82" s="14" t="str">
        <f>E15</f>
        <v>TSK Praha a.s.</v>
      </c>
      <c r="I82" s="107" t="s">
        <v>30</v>
      </c>
      <c r="J82" s="30" t="str">
        <f>E21</f>
        <v>AVS Projekt s.r.o.</v>
      </c>
      <c r="L82" s="32"/>
    </row>
    <row r="83" s="1" customFormat="1" ht="13.65" customHeight="1">
      <c r="B83" s="32"/>
      <c r="C83" s="26" t="s">
        <v>28</v>
      </c>
      <c r="F83" s="14" t="str">
        <f>IF(E18="","",E18)</f>
        <v>Vyplň údaj</v>
      </c>
      <c r="I83" s="107" t="s">
        <v>33</v>
      </c>
      <c r="J83" s="30" t="str">
        <f>E24</f>
        <v xml:space="preserve"> </v>
      </c>
      <c r="L83" s="32"/>
    </row>
    <row r="84" s="1" customFormat="1" ht="10.32" customHeight="1">
      <c r="B84" s="32"/>
      <c r="I84" s="106"/>
      <c r="L84" s="32"/>
    </row>
    <row r="85" s="9" customFormat="1" ht="29.28" customHeight="1">
      <c r="B85" s="138"/>
      <c r="C85" s="139" t="s">
        <v>102</v>
      </c>
      <c r="D85" s="140" t="s">
        <v>55</v>
      </c>
      <c r="E85" s="140" t="s">
        <v>51</v>
      </c>
      <c r="F85" s="140" t="s">
        <v>52</v>
      </c>
      <c r="G85" s="140" t="s">
        <v>103</v>
      </c>
      <c r="H85" s="140" t="s">
        <v>104</v>
      </c>
      <c r="I85" s="141" t="s">
        <v>105</v>
      </c>
      <c r="J85" s="140" t="s">
        <v>92</v>
      </c>
      <c r="K85" s="142" t="s">
        <v>106</v>
      </c>
      <c r="L85" s="138"/>
      <c r="M85" s="71" t="s">
        <v>1</v>
      </c>
      <c r="N85" s="72" t="s">
        <v>40</v>
      </c>
      <c r="O85" s="72" t="s">
        <v>107</v>
      </c>
      <c r="P85" s="72" t="s">
        <v>108</v>
      </c>
      <c r="Q85" s="72" t="s">
        <v>109</v>
      </c>
      <c r="R85" s="72" t="s">
        <v>110</v>
      </c>
      <c r="S85" s="72" t="s">
        <v>111</v>
      </c>
      <c r="T85" s="72" t="s">
        <v>112</v>
      </c>
      <c r="U85" s="73" t="s">
        <v>113</v>
      </c>
    </row>
    <row r="86" s="1" customFormat="1" ht="22.8" customHeight="1">
      <c r="B86" s="32"/>
      <c r="C86" s="76" t="s">
        <v>114</v>
      </c>
      <c r="I86" s="106"/>
      <c r="J86" s="143">
        <f>BK86</f>
        <v>0</v>
      </c>
      <c r="L86" s="32"/>
      <c r="M86" s="74"/>
      <c r="N86" s="58"/>
      <c r="O86" s="58"/>
      <c r="P86" s="144">
        <f>P87</f>
        <v>0</v>
      </c>
      <c r="Q86" s="58"/>
      <c r="R86" s="144">
        <f>R87</f>
        <v>0.0693</v>
      </c>
      <c r="S86" s="58"/>
      <c r="T86" s="144">
        <f>T87</f>
        <v>0</v>
      </c>
      <c r="U86" s="59"/>
      <c r="AT86" s="14" t="s">
        <v>69</v>
      </c>
      <c r="AU86" s="14" t="s">
        <v>94</v>
      </c>
      <c r="BK86" s="145">
        <f>BK87</f>
        <v>0</v>
      </c>
    </row>
    <row r="87" s="10" customFormat="1" ht="25.92" customHeight="1">
      <c r="B87" s="146"/>
      <c r="D87" s="147" t="s">
        <v>69</v>
      </c>
      <c r="E87" s="148" t="s">
        <v>329</v>
      </c>
      <c r="F87" s="148" t="s">
        <v>330</v>
      </c>
      <c r="I87" s="149"/>
      <c r="J87" s="150">
        <f>BK87</f>
        <v>0</v>
      </c>
      <c r="L87" s="146"/>
      <c r="M87" s="151"/>
      <c r="N87" s="152"/>
      <c r="O87" s="152"/>
      <c r="P87" s="153">
        <f>P88+P95+P99+P101+P103+P105</f>
        <v>0</v>
      </c>
      <c r="Q87" s="152"/>
      <c r="R87" s="153">
        <f>R88+R95+R99+R101+R103+R105</f>
        <v>0.0693</v>
      </c>
      <c r="S87" s="152"/>
      <c r="T87" s="153">
        <f>T88+T95+T99+T101+T103+T105</f>
        <v>0</v>
      </c>
      <c r="U87" s="154"/>
      <c r="AR87" s="147" t="s">
        <v>153</v>
      </c>
      <c r="AT87" s="155" t="s">
        <v>69</v>
      </c>
      <c r="AU87" s="155" t="s">
        <v>70</v>
      </c>
      <c r="AY87" s="147" t="s">
        <v>117</v>
      </c>
      <c r="BK87" s="156">
        <f>BK88+BK95+BK99+BK101+BK103+BK105</f>
        <v>0</v>
      </c>
    </row>
    <row r="88" s="10" customFormat="1" ht="22.8" customHeight="1">
      <c r="B88" s="146"/>
      <c r="D88" s="147" t="s">
        <v>69</v>
      </c>
      <c r="E88" s="157" t="s">
        <v>331</v>
      </c>
      <c r="F88" s="157" t="s">
        <v>332</v>
      </c>
      <c r="I88" s="149"/>
      <c r="J88" s="158">
        <f>BK88</f>
        <v>0</v>
      </c>
      <c r="L88" s="146"/>
      <c r="M88" s="151"/>
      <c r="N88" s="152"/>
      <c r="O88" s="152"/>
      <c r="P88" s="153">
        <f>SUM(P89:P94)</f>
        <v>0</v>
      </c>
      <c r="Q88" s="152"/>
      <c r="R88" s="153">
        <f>SUM(R89:R94)</f>
        <v>0</v>
      </c>
      <c r="S88" s="152"/>
      <c r="T88" s="153">
        <f>SUM(T89:T94)</f>
        <v>0</v>
      </c>
      <c r="U88" s="154"/>
      <c r="AR88" s="147" t="s">
        <v>153</v>
      </c>
      <c r="AT88" s="155" t="s">
        <v>69</v>
      </c>
      <c r="AU88" s="155" t="s">
        <v>78</v>
      </c>
      <c r="AY88" s="147" t="s">
        <v>117</v>
      </c>
      <c r="BK88" s="156">
        <f>SUM(BK89:BK94)</f>
        <v>0</v>
      </c>
    </row>
    <row r="89" s="1" customFormat="1" ht="16.5" customHeight="1">
      <c r="B89" s="159"/>
      <c r="C89" s="160" t="s">
        <v>142</v>
      </c>
      <c r="D89" s="160" t="s">
        <v>120</v>
      </c>
      <c r="E89" s="161" t="s">
        <v>333</v>
      </c>
      <c r="F89" s="162" t="s">
        <v>334</v>
      </c>
      <c r="G89" s="163" t="s">
        <v>335</v>
      </c>
      <c r="H89" s="164">
        <v>1</v>
      </c>
      <c r="I89" s="165"/>
      <c r="J89" s="166">
        <f>ROUND(I89*H89,2)</f>
        <v>0</v>
      </c>
      <c r="K89" s="162" t="s">
        <v>124</v>
      </c>
      <c r="L89" s="32"/>
      <c r="M89" s="167" t="s">
        <v>1</v>
      </c>
      <c r="N89" s="168" t="s">
        <v>41</v>
      </c>
      <c r="O89" s="62"/>
      <c r="P89" s="169">
        <f>O89*H89</f>
        <v>0</v>
      </c>
      <c r="Q89" s="169">
        <v>0</v>
      </c>
      <c r="R89" s="169">
        <f>Q89*H89</f>
        <v>0</v>
      </c>
      <c r="S89" s="169">
        <v>0</v>
      </c>
      <c r="T89" s="169">
        <f>S89*H89</f>
        <v>0</v>
      </c>
      <c r="U89" s="170" t="s">
        <v>1</v>
      </c>
      <c r="AR89" s="14" t="s">
        <v>336</v>
      </c>
      <c r="AT89" s="14" t="s">
        <v>120</v>
      </c>
      <c r="AU89" s="14" t="s">
        <v>80</v>
      </c>
      <c r="AY89" s="14" t="s">
        <v>117</v>
      </c>
      <c r="BE89" s="171">
        <f>IF(N89="základní",J89,0)</f>
        <v>0</v>
      </c>
      <c r="BF89" s="171">
        <f>IF(N89="snížená",J89,0)</f>
        <v>0</v>
      </c>
      <c r="BG89" s="171">
        <f>IF(N89="zákl. přenesená",J89,0)</f>
        <v>0</v>
      </c>
      <c r="BH89" s="171">
        <f>IF(N89="sníž. přenesená",J89,0)</f>
        <v>0</v>
      </c>
      <c r="BI89" s="171">
        <f>IF(N89="nulová",J89,0)</f>
        <v>0</v>
      </c>
      <c r="BJ89" s="14" t="s">
        <v>78</v>
      </c>
      <c r="BK89" s="171">
        <f>ROUND(I89*H89,2)</f>
        <v>0</v>
      </c>
      <c r="BL89" s="14" t="s">
        <v>336</v>
      </c>
      <c r="BM89" s="14" t="s">
        <v>337</v>
      </c>
    </row>
    <row r="90" s="1" customFormat="1" ht="16.5" customHeight="1">
      <c r="B90" s="159"/>
      <c r="C90" s="160" t="s">
        <v>125</v>
      </c>
      <c r="D90" s="160" t="s">
        <v>120</v>
      </c>
      <c r="E90" s="161" t="s">
        <v>338</v>
      </c>
      <c r="F90" s="162" t="s">
        <v>339</v>
      </c>
      <c r="G90" s="163" t="s">
        <v>335</v>
      </c>
      <c r="H90" s="164">
        <v>1</v>
      </c>
      <c r="I90" s="165"/>
      <c r="J90" s="166">
        <f>ROUND(I90*H90,2)</f>
        <v>0</v>
      </c>
      <c r="K90" s="162" t="s">
        <v>124</v>
      </c>
      <c r="L90" s="32"/>
      <c r="M90" s="167" t="s">
        <v>1</v>
      </c>
      <c r="N90" s="168" t="s">
        <v>41</v>
      </c>
      <c r="O90" s="62"/>
      <c r="P90" s="169">
        <f>O90*H90</f>
        <v>0</v>
      </c>
      <c r="Q90" s="169">
        <v>0</v>
      </c>
      <c r="R90" s="169">
        <f>Q90*H90</f>
        <v>0</v>
      </c>
      <c r="S90" s="169">
        <v>0</v>
      </c>
      <c r="T90" s="169">
        <f>S90*H90</f>
        <v>0</v>
      </c>
      <c r="U90" s="170" t="s">
        <v>1</v>
      </c>
      <c r="AR90" s="14" t="s">
        <v>336</v>
      </c>
      <c r="AT90" s="14" t="s">
        <v>120</v>
      </c>
      <c r="AU90" s="14" t="s">
        <v>80</v>
      </c>
      <c r="AY90" s="14" t="s">
        <v>117</v>
      </c>
      <c r="BE90" s="171">
        <f>IF(N90="základní",J90,0)</f>
        <v>0</v>
      </c>
      <c r="BF90" s="171">
        <f>IF(N90="snížená",J90,0)</f>
        <v>0</v>
      </c>
      <c r="BG90" s="171">
        <f>IF(N90="zákl. přenesená",J90,0)</f>
        <v>0</v>
      </c>
      <c r="BH90" s="171">
        <f>IF(N90="sníž. přenesená",J90,0)</f>
        <v>0</v>
      </c>
      <c r="BI90" s="171">
        <f>IF(N90="nulová",J90,0)</f>
        <v>0</v>
      </c>
      <c r="BJ90" s="14" t="s">
        <v>78</v>
      </c>
      <c r="BK90" s="171">
        <f>ROUND(I90*H90,2)</f>
        <v>0</v>
      </c>
      <c r="BL90" s="14" t="s">
        <v>336</v>
      </c>
      <c r="BM90" s="14" t="s">
        <v>340</v>
      </c>
    </row>
    <row r="91" s="1" customFormat="1" ht="16.5" customHeight="1">
      <c r="B91" s="159"/>
      <c r="C91" s="160" t="s">
        <v>153</v>
      </c>
      <c r="D91" s="160" t="s">
        <v>120</v>
      </c>
      <c r="E91" s="161" t="s">
        <v>341</v>
      </c>
      <c r="F91" s="162" t="s">
        <v>342</v>
      </c>
      <c r="G91" s="163" t="s">
        <v>335</v>
      </c>
      <c r="H91" s="164">
        <v>1</v>
      </c>
      <c r="I91" s="165"/>
      <c r="J91" s="166">
        <f>ROUND(I91*H91,2)</f>
        <v>0</v>
      </c>
      <c r="K91" s="162" t="s">
        <v>124</v>
      </c>
      <c r="L91" s="32"/>
      <c r="M91" s="167" t="s">
        <v>1</v>
      </c>
      <c r="N91" s="168" t="s">
        <v>41</v>
      </c>
      <c r="O91" s="62"/>
      <c r="P91" s="169">
        <f>O91*H91</f>
        <v>0</v>
      </c>
      <c r="Q91" s="169">
        <v>0</v>
      </c>
      <c r="R91" s="169">
        <f>Q91*H91</f>
        <v>0</v>
      </c>
      <c r="S91" s="169">
        <v>0</v>
      </c>
      <c r="T91" s="169">
        <f>S91*H91</f>
        <v>0</v>
      </c>
      <c r="U91" s="170" t="s">
        <v>1</v>
      </c>
      <c r="AR91" s="14" t="s">
        <v>336</v>
      </c>
      <c r="AT91" s="14" t="s">
        <v>120</v>
      </c>
      <c r="AU91" s="14" t="s">
        <v>80</v>
      </c>
      <c r="AY91" s="14" t="s">
        <v>117</v>
      </c>
      <c r="BE91" s="171">
        <f>IF(N91="základní",J91,0)</f>
        <v>0</v>
      </c>
      <c r="BF91" s="171">
        <f>IF(N91="snížená",J91,0)</f>
        <v>0</v>
      </c>
      <c r="BG91" s="171">
        <f>IF(N91="zákl. přenesená",J91,0)</f>
        <v>0</v>
      </c>
      <c r="BH91" s="171">
        <f>IF(N91="sníž. přenesená",J91,0)</f>
        <v>0</v>
      </c>
      <c r="BI91" s="171">
        <f>IF(N91="nulová",J91,0)</f>
        <v>0</v>
      </c>
      <c r="BJ91" s="14" t="s">
        <v>78</v>
      </c>
      <c r="BK91" s="171">
        <f>ROUND(I91*H91,2)</f>
        <v>0</v>
      </c>
      <c r="BL91" s="14" t="s">
        <v>336</v>
      </c>
      <c r="BM91" s="14" t="s">
        <v>343</v>
      </c>
    </row>
    <row r="92" s="1" customFormat="1" ht="16.5" customHeight="1">
      <c r="B92" s="159"/>
      <c r="C92" s="160" t="s">
        <v>172</v>
      </c>
      <c r="D92" s="160" t="s">
        <v>120</v>
      </c>
      <c r="E92" s="161" t="s">
        <v>344</v>
      </c>
      <c r="F92" s="162" t="s">
        <v>345</v>
      </c>
      <c r="G92" s="163" t="s">
        <v>335</v>
      </c>
      <c r="H92" s="164">
        <v>1</v>
      </c>
      <c r="I92" s="165"/>
      <c r="J92" s="166">
        <f>ROUND(I92*H92,2)</f>
        <v>0</v>
      </c>
      <c r="K92" s="162" t="s">
        <v>124</v>
      </c>
      <c r="L92" s="32"/>
      <c r="M92" s="167" t="s">
        <v>1</v>
      </c>
      <c r="N92" s="168" t="s">
        <v>41</v>
      </c>
      <c r="O92" s="62"/>
      <c r="P92" s="169">
        <f>O92*H92</f>
        <v>0</v>
      </c>
      <c r="Q92" s="169">
        <v>0</v>
      </c>
      <c r="R92" s="169">
        <f>Q92*H92</f>
        <v>0</v>
      </c>
      <c r="S92" s="169">
        <v>0</v>
      </c>
      <c r="T92" s="169">
        <f>S92*H92</f>
        <v>0</v>
      </c>
      <c r="U92" s="170" t="s">
        <v>1</v>
      </c>
      <c r="AR92" s="14" t="s">
        <v>336</v>
      </c>
      <c r="AT92" s="14" t="s">
        <v>120</v>
      </c>
      <c r="AU92" s="14" t="s">
        <v>80</v>
      </c>
      <c r="AY92" s="14" t="s">
        <v>117</v>
      </c>
      <c r="BE92" s="171">
        <f>IF(N92="základní",J92,0)</f>
        <v>0</v>
      </c>
      <c r="BF92" s="171">
        <f>IF(N92="snížená",J92,0)</f>
        <v>0</v>
      </c>
      <c r="BG92" s="171">
        <f>IF(N92="zákl. přenesená",J92,0)</f>
        <v>0</v>
      </c>
      <c r="BH92" s="171">
        <f>IF(N92="sníž. přenesená",J92,0)</f>
        <v>0</v>
      </c>
      <c r="BI92" s="171">
        <f>IF(N92="nulová",J92,0)</f>
        <v>0</v>
      </c>
      <c r="BJ92" s="14" t="s">
        <v>78</v>
      </c>
      <c r="BK92" s="171">
        <f>ROUND(I92*H92,2)</f>
        <v>0</v>
      </c>
      <c r="BL92" s="14" t="s">
        <v>336</v>
      </c>
      <c r="BM92" s="14" t="s">
        <v>346</v>
      </c>
    </row>
    <row r="93" s="1" customFormat="1" ht="16.5" customHeight="1">
      <c r="B93" s="159"/>
      <c r="C93" s="160" t="s">
        <v>194</v>
      </c>
      <c r="D93" s="160" t="s">
        <v>120</v>
      </c>
      <c r="E93" s="161" t="s">
        <v>347</v>
      </c>
      <c r="F93" s="162" t="s">
        <v>348</v>
      </c>
      <c r="G93" s="163" t="s">
        <v>335</v>
      </c>
      <c r="H93" s="164">
        <v>1</v>
      </c>
      <c r="I93" s="165"/>
      <c r="J93" s="166">
        <f>ROUND(I93*H93,2)</f>
        <v>0</v>
      </c>
      <c r="K93" s="162" t="s">
        <v>124</v>
      </c>
      <c r="L93" s="32"/>
      <c r="M93" s="167" t="s">
        <v>1</v>
      </c>
      <c r="N93" s="168" t="s">
        <v>41</v>
      </c>
      <c r="O93" s="62"/>
      <c r="P93" s="169">
        <f>O93*H93</f>
        <v>0</v>
      </c>
      <c r="Q93" s="169">
        <v>0</v>
      </c>
      <c r="R93" s="169">
        <f>Q93*H93</f>
        <v>0</v>
      </c>
      <c r="S93" s="169">
        <v>0</v>
      </c>
      <c r="T93" s="169">
        <f>S93*H93</f>
        <v>0</v>
      </c>
      <c r="U93" s="170" t="s">
        <v>1</v>
      </c>
      <c r="AR93" s="14" t="s">
        <v>336</v>
      </c>
      <c r="AT93" s="14" t="s">
        <v>120</v>
      </c>
      <c r="AU93" s="14" t="s">
        <v>80</v>
      </c>
      <c r="AY93" s="14" t="s">
        <v>117</v>
      </c>
      <c r="BE93" s="171">
        <f>IF(N93="základní",J93,0)</f>
        <v>0</v>
      </c>
      <c r="BF93" s="171">
        <f>IF(N93="snížená",J93,0)</f>
        <v>0</v>
      </c>
      <c r="BG93" s="171">
        <f>IF(N93="zákl. přenesená",J93,0)</f>
        <v>0</v>
      </c>
      <c r="BH93" s="171">
        <f>IF(N93="sníž. přenesená",J93,0)</f>
        <v>0</v>
      </c>
      <c r="BI93" s="171">
        <f>IF(N93="nulová",J93,0)</f>
        <v>0</v>
      </c>
      <c r="BJ93" s="14" t="s">
        <v>78</v>
      </c>
      <c r="BK93" s="171">
        <f>ROUND(I93*H93,2)</f>
        <v>0</v>
      </c>
      <c r="BL93" s="14" t="s">
        <v>336</v>
      </c>
      <c r="BM93" s="14" t="s">
        <v>349</v>
      </c>
    </row>
    <row r="94" s="1" customFormat="1" ht="16.5" customHeight="1">
      <c r="B94" s="159"/>
      <c r="C94" s="160" t="s">
        <v>185</v>
      </c>
      <c r="D94" s="160" t="s">
        <v>120</v>
      </c>
      <c r="E94" s="161" t="s">
        <v>350</v>
      </c>
      <c r="F94" s="162" t="s">
        <v>351</v>
      </c>
      <c r="G94" s="163" t="s">
        <v>335</v>
      </c>
      <c r="H94" s="164">
        <v>1</v>
      </c>
      <c r="I94" s="165"/>
      <c r="J94" s="166">
        <f>ROUND(I94*H94,2)</f>
        <v>0</v>
      </c>
      <c r="K94" s="162" t="s">
        <v>124</v>
      </c>
      <c r="L94" s="32"/>
      <c r="M94" s="167" t="s">
        <v>1</v>
      </c>
      <c r="N94" s="168" t="s">
        <v>41</v>
      </c>
      <c r="O94" s="62"/>
      <c r="P94" s="169">
        <f>O94*H94</f>
        <v>0</v>
      </c>
      <c r="Q94" s="169">
        <v>0</v>
      </c>
      <c r="R94" s="169">
        <f>Q94*H94</f>
        <v>0</v>
      </c>
      <c r="S94" s="169">
        <v>0</v>
      </c>
      <c r="T94" s="169">
        <f>S94*H94</f>
        <v>0</v>
      </c>
      <c r="U94" s="170" t="s">
        <v>1</v>
      </c>
      <c r="AR94" s="14" t="s">
        <v>336</v>
      </c>
      <c r="AT94" s="14" t="s">
        <v>120</v>
      </c>
      <c r="AU94" s="14" t="s">
        <v>80</v>
      </c>
      <c r="AY94" s="14" t="s">
        <v>117</v>
      </c>
      <c r="BE94" s="171">
        <f>IF(N94="základní",J94,0)</f>
        <v>0</v>
      </c>
      <c r="BF94" s="171">
        <f>IF(N94="snížená",J94,0)</f>
        <v>0</v>
      </c>
      <c r="BG94" s="171">
        <f>IF(N94="zákl. přenesená",J94,0)</f>
        <v>0</v>
      </c>
      <c r="BH94" s="171">
        <f>IF(N94="sníž. přenesená",J94,0)</f>
        <v>0</v>
      </c>
      <c r="BI94" s="171">
        <f>IF(N94="nulová",J94,0)</f>
        <v>0</v>
      </c>
      <c r="BJ94" s="14" t="s">
        <v>78</v>
      </c>
      <c r="BK94" s="171">
        <f>ROUND(I94*H94,2)</f>
        <v>0</v>
      </c>
      <c r="BL94" s="14" t="s">
        <v>336</v>
      </c>
      <c r="BM94" s="14" t="s">
        <v>352</v>
      </c>
    </row>
    <row r="95" s="10" customFormat="1" ht="22.8" customHeight="1">
      <c r="B95" s="146"/>
      <c r="D95" s="147" t="s">
        <v>69</v>
      </c>
      <c r="E95" s="157" t="s">
        <v>353</v>
      </c>
      <c r="F95" s="157" t="s">
        <v>354</v>
      </c>
      <c r="I95" s="149"/>
      <c r="J95" s="158">
        <f>BK95</f>
        <v>0</v>
      </c>
      <c r="L95" s="146"/>
      <c r="M95" s="151"/>
      <c r="N95" s="152"/>
      <c r="O95" s="152"/>
      <c r="P95" s="153">
        <f>SUM(P96:P98)</f>
        <v>0</v>
      </c>
      <c r="Q95" s="152"/>
      <c r="R95" s="153">
        <f>SUM(R96:R98)</f>
        <v>0</v>
      </c>
      <c r="S95" s="152"/>
      <c r="T95" s="153">
        <f>SUM(T96:T98)</f>
        <v>0</v>
      </c>
      <c r="U95" s="154"/>
      <c r="AR95" s="147" t="s">
        <v>153</v>
      </c>
      <c r="AT95" s="155" t="s">
        <v>69</v>
      </c>
      <c r="AU95" s="155" t="s">
        <v>78</v>
      </c>
      <c r="AY95" s="147" t="s">
        <v>117</v>
      </c>
      <c r="BK95" s="156">
        <f>SUM(BK96:BK98)</f>
        <v>0</v>
      </c>
    </row>
    <row r="96" s="1" customFormat="1" ht="16.5" customHeight="1">
      <c r="B96" s="159"/>
      <c r="C96" s="160" t="s">
        <v>158</v>
      </c>
      <c r="D96" s="160" t="s">
        <v>120</v>
      </c>
      <c r="E96" s="161" t="s">
        <v>355</v>
      </c>
      <c r="F96" s="162" t="s">
        <v>354</v>
      </c>
      <c r="G96" s="163" t="s">
        <v>335</v>
      </c>
      <c r="H96" s="164">
        <v>1</v>
      </c>
      <c r="I96" s="165"/>
      <c r="J96" s="166">
        <f>ROUND(I96*H96,2)</f>
        <v>0</v>
      </c>
      <c r="K96" s="162" t="s">
        <v>197</v>
      </c>
      <c r="L96" s="32"/>
      <c r="M96" s="167" t="s">
        <v>1</v>
      </c>
      <c r="N96" s="168" t="s">
        <v>41</v>
      </c>
      <c r="O96" s="62"/>
      <c r="P96" s="169">
        <f>O96*H96</f>
        <v>0</v>
      </c>
      <c r="Q96" s="169">
        <v>0</v>
      </c>
      <c r="R96" s="169">
        <f>Q96*H96</f>
        <v>0</v>
      </c>
      <c r="S96" s="169">
        <v>0</v>
      </c>
      <c r="T96" s="169">
        <f>S96*H96</f>
        <v>0</v>
      </c>
      <c r="U96" s="170" t="s">
        <v>1</v>
      </c>
      <c r="AR96" s="14" t="s">
        <v>336</v>
      </c>
      <c r="AT96" s="14" t="s">
        <v>120</v>
      </c>
      <c r="AU96" s="14" t="s">
        <v>80</v>
      </c>
      <c r="AY96" s="14" t="s">
        <v>117</v>
      </c>
      <c r="BE96" s="171">
        <f>IF(N96="základní",J96,0)</f>
        <v>0</v>
      </c>
      <c r="BF96" s="171">
        <f>IF(N96="snížená",J96,0)</f>
        <v>0</v>
      </c>
      <c r="BG96" s="171">
        <f>IF(N96="zákl. přenesená",J96,0)</f>
        <v>0</v>
      </c>
      <c r="BH96" s="171">
        <f>IF(N96="sníž. přenesená",J96,0)</f>
        <v>0</v>
      </c>
      <c r="BI96" s="171">
        <f>IF(N96="nulová",J96,0)</f>
        <v>0</v>
      </c>
      <c r="BJ96" s="14" t="s">
        <v>78</v>
      </c>
      <c r="BK96" s="171">
        <f>ROUND(I96*H96,2)</f>
        <v>0</v>
      </c>
      <c r="BL96" s="14" t="s">
        <v>336</v>
      </c>
      <c r="BM96" s="14" t="s">
        <v>356</v>
      </c>
    </row>
    <row r="97" s="1" customFormat="1" ht="16.5" customHeight="1">
      <c r="B97" s="159"/>
      <c r="C97" s="160" t="s">
        <v>190</v>
      </c>
      <c r="D97" s="160" t="s">
        <v>120</v>
      </c>
      <c r="E97" s="161" t="s">
        <v>357</v>
      </c>
      <c r="F97" s="162" t="s">
        <v>358</v>
      </c>
      <c r="G97" s="163" t="s">
        <v>335</v>
      </c>
      <c r="H97" s="164">
        <v>1</v>
      </c>
      <c r="I97" s="165"/>
      <c r="J97" s="166">
        <f>ROUND(I97*H97,2)</f>
        <v>0</v>
      </c>
      <c r="K97" s="162" t="s">
        <v>124</v>
      </c>
      <c r="L97" s="32"/>
      <c r="M97" s="167" t="s">
        <v>1</v>
      </c>
      <c r="N97" s="168" t="s">
        <v>41</v>
      </c>
      <c r="O97" s="62"/>
      <c r="P97" s="169">
        <f>O97*H97</f>
        <v>0</v>
      </c>
      <c r="Q97" s="169">
        <v>0</v>
      </c>
      <c r="R97" s="169">
        <f>Q97*H97</f>
        <v>0</v>
      </c>
      <c r="S97" s="169">
        <v>0</v>
      </c>
      <c r="T97" s="169">
        <f>S97*H97</f>
        <v>0</v>
      </c>
      <c r="U97" s="170" t="s">
        <v>1</v>
      </c>
      <c r="AR97" s="14" t="s">
        <v>336</v>
      </c>
      <c r="AT97" s="14" t="s">
        <v>120</v>
      </c>
      <c r="AU97" s="14" t="s">
        <v>80</v>
      </c>
      <c r="AY97" s="14" t="s">
        <v>117</v>
      </c>
      <c r="BE97" s="171">
        <f>IF(N97="základní",J97,0)</f>
        <v>0</v>
      </c>
      <c r="BF97" s="171">
        <f>IF(N97="snížená",J97,0)</f>
        <v>0</v>
      </c>
      <c r="BG97" s="171">
        <f>IF(N97="zákl. přenesená",J97,0)</f>
        <v>0</v>
      </c>
      <c r="BH97" s="171">
        <f>IF(N97="sníž. přenesená",J97,0)</f>
        <v>0</v>
      </c>
      <c r="BI97" s="171">
        <f>IF(N97="nulová",J97,0)</f>
        <v>0</v>
      </c>
      <c r="BJ97" s="14" t="s">
        <v>78</v>
      </c>
      <c r="BK97" s="171">
        <f>ROUND(I97*H97,2)</f>
        <v>0</v>
      </c>
      <c r="BL97" s="14" t="s">
        <v>336</v>
      </c>
      <c r="BM97" s="14" t="s">
        <v>359</v>
      </c>
    </row>
    <row r="98" s="1" customFormat="1" ht="16.5" customHeight="1">
      <c r="B98" s="159"/>
      <c r="C98" s="160" t="s">
        <v>208</v>
      </c>
      <c r="D98" s="160" t="s">
        <v>120</v>
      </c>
      <c r="E98" s="161" t="s">
        <v>360</v>
      </c>
      <c r="F98" s="162" t="s">
        <v>361</v>
      </c>
      <c r="G98" s="163" t="s">
        <v>335</v>
      </c>
      <c r="H98" s="164">
        <v>2</v>
      </c>
      <c r="I98" s="165"/>
      <c r="J98" s="166">
        <f>ROUND(I98*H98,2)</f>
        <v>0</v>
      </c>
      <c r="K98" s="162" t="s">
        <v>124</v>
      </c>
      <c r="L98" s="32"/>
      <c r="M98" s="167" t="s">
        <v>1</v>
      </c>
      <c r="N98" s="168" t="s">
        <v>41</v>
      </c>
      <c r="O98" s="62"/>
      <c r="P98" s="169">
        <f>O98*H98</f>
        <v>0</v>
      </c>
      <c r="Q98" s="169">
        <v>0</v>
      </c>
      <c r="R98" s="169">
        <f>Q98*H98</f>
        <v>0</v>
      </c>
      <c r="S98" s="169">
        <v>0</v>
      </c>
      <c r="T98" s="169">
        <f>S98*H98</f>
        <v>0</v>
      </c>
      <c r="U98" s="170" t="s">
        <v>1</v>
      </c>
      <c r="AR98" s="14" t="s">
        <v>336</v>
      </c>
      <c r="AT98" s="14" t="s">
        <v>120</v>
      </c>
      <c r="AU98" s="14" t="s">
        <v>80</v>
      </c>
      <c r="AY98" s="14" t="s">
        <v>117</v>
      </c>
      <c r="BE98" s="171">
        <f>IF(N98="základní",J98,0)</f>
        <v>0</v>
      </c>
      <c r="BF98" s="171">
        <f>IF(N98="snížená",J98,0)</f>
        <v>0</v>
      </c>
      <c r="BG98" s="171">
        <f>IF(N98="zákl. přenesená",J98,0)</f>
        <v>0</v>
      </c>
      <c r="BH98" s="171">
        <f>IF(N98="sníž. přenesená",J98,0)</f>
        <v>0</v>
      </c>
      <c r="BI98" s="171">
        <f>IF(N98="nulová",J98,0)</f>
        <v>0</v>
      </c>
      <c r="BJ98" s="14" t="s">
        <v>78</v>
      </c>
      <c r="BK98" s="171">
        <f>ROUND(I98*H98,2)</f>
        <v>0</v>
      </c>
      <c r="BL98" s="14" t="s">
        <v>336</v>
      </c>
      <c r="BM98" s="14" t="s">
        <v>362</v>
      </c>
    </row>
    <row r="99" s="10" customFormat="1" ht="22.8" customHeight="1">
      <c r="B99" s="146"/>
      <c r="D99" s="147" t="s">
        <v>69</v>
      </c>
      <c r="E99" s="157" t="s">
        <v>363</v>
      </c>
      <c r="F99" s="157" t="s">
        <v>364</v>
      </c>
      <c r="I99" s="149"/>
      <c r="J99" s="158">
        <f>BK99</f>
        <v>0</v>
      </c>
      <c r="L99" s="146"/>
      <c r="M99" s="151"/>
      <c r="N99" s="152"/>
      <c r="O99" s="152"/>
      <c r="P99" s="153">
        <f>P100</f>
        <v>0</v>
      </c>
      <c r="Q99" s="152"/>
      <c r="R99" s="153">
        <f>R100</f>
        <v>0</v>
      </c>
      <c r="S99" s="152"/>
      <c r="T99" s="153">
        <f>T100</f>
        <v>0</v>
      </c>
      <c r="U99" s="154"/>
      <c r="AR99" s="147" t="s">
        <v>153</v>
      </c>
      <c r="AT99" s="155" t="s">
        <v>69</v>
      </c>
      <c r="AU99" s="155" t="s">
        <v>78</v>
      </c>
      <c r="AY99" s="147" t="s">
        <v>117</v>
      </c>
      <c r="BK99" s="156">
        <f>BK100</f>
        <v>0</v>
      </c>
    </row>
    <row r="100" s="1" customFormat="1" ht="16.5" customHeight="1">
      <c r="B100" s="159"/>
      <c r="C100" s="160" t="s">
        <v>213</v>
      </c>
      <c r="D100" s="160" t="s">
        <v>120</v>
      </c>
      <c r="E100" s="161" t="s">
        <v>365</v>
      </c>
      <c r="F100" s="162" t="s">
        <v>366</v>
      </c>
      <c r="G100" s="163" t="s">
        <v>335</v>
      </c>
      <c r="H100" s="164">
        <v>6</v>
      </c>
      <c r="I100" s="165"/>
      <c r="J100" s="166">
        <f>ROUND(I100*H100,2)</f>
        <v>0</v>
      </c>
      <c r="K100" s="162" t="s">
        <v>197</v>
      </c>
      <c r="L100" s="32"/>
      <c r="M100" s="167" t="s">
        <v>1</v>
      </c>
      <c r="N100" s="168" t="s">
        <v>41</v>
      </c>
      <c r="O100" s="62"/>
      <c r="P100" s="169">
        <f>O100*H100</f>
        <v>0</v>
      </c>
      <c r="Q100" s="169">
        <v>0</v>
      </c>
      <c r="R100" s="169">
        <f>Q100*H100</f>
        <v>0</v>
      </c>
      <c r="S100" s="169">
        <v>0</v>
      </c>
      <c r="T100" s="169">
        <f>S100*H100</f>
        <v>0</v>
      </c>
      <c r="U100" s="170" t="s">
        <v>1</v>
      </c>
      <c r="AR100" s="14" t="s">
        <v>336</v>
      </c>
      <c r="AT100" s="14" t="s">
        <v>120</v>
      </c>
      <c r="AU100" s="14" t="s">
        <v>80</v>
      </c>
      <c r="AY100" s="14" t="s">
        <v>117</v>
      </c>
      <c r="BE100" s="171">
        <f>IF(N100="základní",J100,0)</f>
        <v>0</v>
      </c>
      <c r="BF100" s="171">
        <f>IF(N100="snížená",J100,0)</f>
        <v>0</v>
      </c>
      <c r="BG100" s="171">
        <f>IF(N100="zákl. přenesená",J100,0)</f>
        <v>0</v>
      </c>
      <c r="BH100" s="171">
        <f>IF(N100="sníž. přenesená",J100,0)</f>
        <v>0</v>
      </c>
      <c r="BI100" s="171">
        <f>IF(N100="nulová",J100,0)</f>
        <v>0</v>
      </c>
      <c r="BJ100" s="14" t="s">
        <v>78</v>
      </c>
      <c r="BK100" s="171">
        <f>ROUND(I100*H100,2)</f>
        <v>0</v>
      </c>
      <c r="BL100" s="14" t="s">
        <v>336</v>
      </c>
      <c r="BM100" s="14" t="s">
        <v>367</v>
      </c>
    </row>
    <row r="101" s="10" customFormat="1" ht="22.8" customHeight="1">
      <c r="B101" s="146"/>
      <c r="D101" s="147" t="s">
        <v>69</v>
      </c>
      <c r="E101" s="157" t="s">
        <v>368</v>
      </c>
      <c r="F101" s="157" t="s">
        <v>369</v>
      </c>
      <c r="I101" s="149"/>
      <c r="J101" s="158">
        <f>BK101</f>
        <v>0</v>
      </c>
      <c r="L101" s="146"/>
      <c r="M101" s="151"/>
      <c r="N101" s="152"/>
      <c r="O101" s="152"/>
      <c r="P101" s="153">
        <f>P102</f>
        <v>0</v>
      </c>
      <c r="Q101" s="152"/>
      <c r="R101" s="153">
        <f>R102</f>
        <v>0</v>
      </c>
      <c r="S101" s="152"/>
      <c r="T101" s="153">
        <f>T102</f>
        <v>0</v>
      </c>
      <c r="U101" s="154"/>
      <c r="AR101" s="147" t="s">
        <v>153</v>
      </c>
      <c r="AT101" s="155" t="s">
        <v>69</v>
      </c>
      <c r="AU101" s="155" t="s">
        <v>78</v>
      </c>
      <c r="AY101" s="147" t="s">
        <v>117</v>
      </c>
      <c r="BK101" s="156">
        <f>BK102</f>
        <v>0</v>
      </c>
    </row>
    <row r="102" s="1" customFormat="1" ht="16.5" customHeight="1">
      <c r="B102" s="159"/>
      <c r="C102" s="160" t="s">
        <v>204</v>
      </c>
      <c r="D102" s="160" t="s">
        <v>120</v>
      </c>
      <c r="E102" s="161" t="s">
        <v>370</v>
      </c>
      <c r="F102" s="162" t="s">
        <v>369</v>
      </c>
      <c r="G102" s="163" t="s">
        <v>371</v>
      </c>
      <c r="H102" s="164"/>
      <c r="I102" s="165"/>
      <c r="J102" s="166">
        <f>ROUND(I102*H102,2)</f>
        <v>0</v>
      </c>
      <c r="K102" s="162" t="s">
        <v>124</v>
      </c>
      <c r="L102" s="32"/>
      <c r="M102" s="167" t="s">
        <v>1</v>
      </c>
      <c r="N102" s="168" t="s">
        <v>41</v>
      </c>
      <c r="O102" s="62"/>
      <c r="P102" s="169">
        <f>O102*H102</f>
        <v>0</v>
      </c>
      <c r="Q102" s="169">
        <v>0</v>
      </c>
      <c r="R102" s="169">
        <f>Q102*H102</f>
        <v>0</v>
      </c>
      <c r="S102" s="169">
        <v>0</v>
      </c>
      <c r="T102" s="169">
        <f>S102*H102</f>
        <v>0</v>
      </c>
      <c r="U102" s="170" t="s">
        <v>1</v>
      </c>
      <c r="AR102" s="14" t="s">
        <v>336</v>
      </c>
      <c r="AT102" s="14" t="s">
        <v>120</v>
      </c>
      <c r="AU102" s="14" t="s">
        <v>80</v>
      </c>
      <c r="AY102" s="14" t="s">
        <v>117</v>
      </c>
      <c r="BE102" s="171">
        <f>IF(N102="základní",J102,0)</f>
        <v>0</v>
      </c>
      <c r="BF102" s="171">
        <f>IF(N102="snížená",J102,0)</f>
        <v>0</v>
      </c>
      <c r="BG102" s="171">
        <f>IF(N102="zákl. přenesená",J102,0)</f>
        <v>0</v>
      </c>
      <c r="BH102" s="171">
        <f>IF(N102="sníž. přenesená",J102,0)</f>
        <v>0</v>
      </c>
      <c r="BI102" s="171">
        <f>IF(N102="nulová",J102,0)</f>
        <v>0</v>
      </c>
      <c r="BJ102" s="14" t="s">
        <v>78</v>
      </c>
      <c r="BK102" s="171">
        <f>ROUND(I102*H102,2)</f>
        <v>0</v>
      </c>
      <c r="BL102" s="14" t="s">
        <v>336</v>
      </c>
      <c r="BM102" s="14" t="s">
        <v>372</v>
      </c>
    </row>
    <row r="103" s="10" customFormat="1" ht="22.8" customHeight="1">
      <c r="B103" s="146"/>
      <c r="D103" s="147" t="s">
        <v>69</v>
      </c>
      <c r="E103" s="157" t="s">
        <v>373</v>
      </c>
      <c r="F103" s="157" t="s">
        <v>374</v>
      </c>
      <c r="I103" s="149"/>
      <c r="J103" s="158">
        <f>BK103</f>
        <v>0</v>
      </c>
      <c r="L103" s="146"/>
      <c r="M103" s="151"/>
      <c r="N103" s="152"/>
      <c r="O103" s="152"/>
      <c r="P103" s="153">
        <f>P104</f>
        <v>0</v>
      </c>
      <c r="Q103" s="152"/>
      <c r="R103" s="153">
        <f>R104</f>
        <v>0</v>
      </c>
      <c r="S103" s="152"/>
      <c r="T103" s="153">
        <f>T104</f>
        <v>0</v>
      </c>
      <c r="U103" s="154"/>
      <c r="AR103" s="147" t="s">
        <v>153</v>
      </c>
      <c r="AT103" s="155" t="s">
        <v>69</v>
      </c>
      <c r="AU103" s="155" t="s">
        <v>78</v>
      </c>
      <c r="AY103" s="147" t="s">
        <v>117</v>
      </c>
      <c r="BK103" s="156">
        <f>BK104</f>
        <v>0</v>
      </c>
    </row>
    <row r="104" s="1" customFormat="1" ht="16.5" customHeight="1">
      <c r="B104" s="159"/>
      <c r="C104" s="160" t="s">
        <v>308</v>
      </c>
      <c r="D104" s="160" t="s">
        <v>120</v>
      </c>
      <c r="E104" s="161" t="s">
        <v>375</v>
      </c>
      <c r="F104" s="162" t="s">
        <v>374</v>
      </c>
      <c r="G104" s="163" t="s">
        <v>371</v>
      </c>
      <c r="H104" s="164"/>
      <c r="I104" s="165"/>
      <c r="J104" s="166">
        <f>ROUND(I104*H104,2)</f>
        <v>0</v>
      </c>
      <c r="K104" s="162" t="s">
        <v>124</v>
      </c>
      <c r="L104" s="32"/>
      <c r="M104" s="167" t="s">
        <v>1</v>
      </c>
      <c r="N104" s="168" t="s">
        <v>41</v>
      </c>
      <c r="O104" s="62"/>
      <c r="P104" s="169">
        <f>O104*H104</f>
        <v>0</v>
      </c>
      <c r="Q104" s="169">
        <v>0</v>
      </c>
      <c r="R104" s="169">
        <f>Q104*H104</f>
        <v>0</v>
      </c>
      <c r="S104" s="169">
        <v>0</v>
      </c>
      <c r="T104" s="169">
        <f>S104*H104</f>
        <v>0</v>
      </c>
      <c r="U104" s="170" t="s">
        <v>1</v>
      </c>
      <c r="AR104" s="14" t="s">
        <v>336</v>
      </c>
      <c r="AT104" s="14" t="s">
        <v>120</v>
      </c>
      <c r="AU104" s="14" t="s">
        <v>80</v>
      </c>
      <c r="AY104" s="14" t="s">
        <v>117</v>
      </c>
      <c r="BE104" s="171">
        <f>IF(N104="základní",J104,0)</f>
        <v>0</v>
      </c>
      <c r="BF104" s="171">
        <f>IF(N104="snížená",J104,0)</f>
        <v>0</v>
      </c>
      <c r="BG104" s="171">
        <f>IF(N104="zákl. přenesená",J104,0)</f>
        <v>0</v>
      </c>
      <c r="BH104" s="171">
        <f>IF(N104="sníž. přenesená",J104,0)</f>
        <v>0</v>
      </c>
      <c r="BI104" s="171">
        <f>IF(N104="nulová",J104,0)</f>
        <v>0</v>
      </c>
      <c r="BJ104" s="14" t="s">
        <v>78</v>
      </c>
      <c r="BK104" s="171">
        <f>ROUND(I104*H104,2)</f>
        <v>0</v>
      </c>
      <c r="BL104" s="14" t="s">
        <v>336</v>
      </c>
      <c r="BM104" s="14" t="s">
        <v>376</v>
      </c>
    </row>
    <row r="105" s="10" customFormat="1" ht="22.8" customHeight="1">
      <c r="B105" s="146"/>
      <c r="D105" s="147" t="s">
        <v>69</v>
      </c>
      <c r="E105" s="157" t="s">
        <v>377</v>
      </c>
      <c r="F105" s="157" t="s">
        <v>378</v>
      </c>
      <c r="I105" s="149"/>
      <c r="J105" s="158">
        <f>BK105</f>
        <v>0</v>
      </c>
      <c r="L105" s="146"/>
      <c r="M105" s="151"/>
      <c r="N105" s="152"/>
      <c r="O105" s="152"/>
      <c r="P105" s="153">
        <f>SUM(P106:P107)</f>
        <v>0</v>
      </c>
      <c r="Q105" s="152"/>
      <c r="R105" s="153">
        <f>SUM(R106:R107)</f>
        <v>0.0693</v>
      </c>
      <c r="S105" s="152"/>
      <c r="T105" s="153">
        <f>SUM(T106:T107)</f>
        <v>0</v>
      </c>
      <c r="U105" s="154"/>
      <c r="AR105" s="147" t="s">
        <v>153</v>
      </c>
      <c r="AT105" s="155" t="s">
        <v>69</v>
      </c>
      <c r="AU105" s="155" t="s">
        <v>78</v>
      </c>
      <c r="AY105" s="147" t="s">
        <v>117</v>
      </c>
      <c r="BK105" s="156">
        <f>SUM(BK106:BK107)</f>
        <v>0</v>
      </c>
    </row>
    <row r="106" s="1" customFormat="1" ht="16.5" customHeight="1">
      <c r="B106" s="159"/>
      <c r="C106" s="160" t="s">
        <v>8</v>
      </c>
      <c r="D106" s="160" t="s">
        <v>120</v>
      </c>
      <c r="E106" s="161" t="s">
        <v>379</v>
      </c>
      <c r="F106" s="162" t="s">
        <v>380</v>
      </c>
      <c r="G106" s="163" t="s">
        <v>123</v>
      </c>
      <c r="H106" s="164">
        <v>5</v>
      </c>
      <c r="I106" s="165"/>
      <c r="J106" s="166">
        <f>ROUND(I106*H106,2)</f>
        <v>0</v>
      </c>
      <c r="K106" s="162" t="s">
        <v>1</v>
      </c>
      <c r="L106" s="32"/>
      <c r="M106" s="167" t="s">
        <v>1</v>
      </c>
      <c r="N106" s="168" t="s">
        <v>41</v>
      </c>
      <c r="O106" s="62"/>
      <c r="P106" s="169">
        <f>O106*H106</f>
        <v>0</v>
      </c>
      <c r="Q106" s="169">
        <v>0.013860000000000001</v>
      </c>
      <c r="R106" s="169">
        <f>Q106*H106</f>
        <v>0.0693</v>
      </c>
      <c r="S106" s="169">
        <v>0</v>
      </c>
      <c r="T106" s="169">
        <f>S106*H106</f>
        <v>0</v>
      </c>
      <c r="U106" s="170" t="s">
        <v>1</v>
      </c>
      <c r="AR106" s="14" t="s">
        <v>125</v>
      </c>
      <c r="AT106" s="14" t="s">
        <v>120</v>
      </c>
      <c r="AU106" s="14" t="s">
        <v>80</v>
      </c>
      <c r="AY106" s="14" t="s">
        <v>117</v>
      </c>
      <c r="BE106" s="171">
        <f>IF(N106="základní",J106,0)</f>
        <v>0</v>
      </c>
      <c r="BF106" s="171">
        <f>IF(N106="snížená",J106,0)</f>
        <v>0</v>
      </c>
      <c r="BG106" s="171">
        <f>IF(N106="zákl. přenesená",J106,0)</f>
        <v>0</v>
      </c>
      <c r="BH106" s="171">
        <f>IF(N106="sníž. přenesená",J106,0)</f>
        <v>0</v>
      </c>
      <c r="BI106" s="171">
        <f>IF(N106="nulová",J106,0)</f>
        <v>0</v>
      </c>
      <c r="BJ106" s="14" t="s">
        <v>78</v>
      </c>
      <c r="BK106" s="171">
        <f>ROUND(I106*H106,2)</f>
        <v>0</v>
      </c>
      <c r="BL106" s="14" t="s">
        <v>125</v>
      </c>
      <c r="BM106" s="14" t="s">
        <v>381</v>
      </c>
    </row>
    <row r="107" s="1" customFormat="1" ht="16.5" customHeight="1">
      <c r="B107" s="159"/>
      <c r="C107" s="160" t="s">
        <v>148</v>
      </c>
      <c r="D107" s="160" t="s">
        <v>120</v>
      </c>
      <c r="E107" s="161" t="s">
        <v>382</v>
      </c>
      <c r="F107" s="162" t="s">
        <v>383</v>
      </c>
      <c r="G107" s="163" t="s">
        <v>384</v>
      </c>
      <c r="H107" s="164">
        <v>1</v>
      </c>
      <c r="I107" s="165"/>
      <c r="J107" s="166">
        <f>ROUND(I107*H107,2)</f>
        <v>0</v>
      </c>
      <c r="K107" s="162" t="s">
        <v>1</v>
      </c>
      <c r="L107" s="32"/>
      <c r="M107" s="196" t="s">
        <v>1</v>
      </c>
      <c r="N107" s="197" t="s">
        <v>41</v>
      </c>
      <c r="O107" s="198"/>
      <c r="P107" s="199">
        <f>O107*H107</f>
        <v>0</v>
      </c>
      <c r="Q107" s="199">
        <v>0</v>
      </c>
      <c r="R107" s="199">
        <f>Q107*H107</f>
        <v>0</v>
      </c>
      <c r="S107" s="199">
        <v>0</v>
      </c>
      <c r="T107" s="199">
        <f>S107*H107</f>
        <v>0</v>
      </c>
      <c r="U107" s="200" t="s">
        <v>1</v>
      </c>
      <c r="AR107" s="14" t="s">
        <v>125</v>
      </c>
      <c r="AT107" s="14" t="s">
        <v>120</v>
      </c>
      <c r="AU107" s="14" t="s">
        <v>80</v>
      </c>
      <c r="AY107" s="14" t="s">
        <v>117</v>
      </c>
      <c r="BE107" s="171">
        <f>IF(N107="základní",J107,0)</f>
        <v>0</v>
      </c>
      <c r="BF107" s="171">
        <f>IF(N107="snížená",J107,0)</f>
        <v>0</v>
      </c>
      <c r="BG107" s="171">
        <f>IF(N107="zákl. přenesená",J107,0)</f>
        <v>0</v>
      </c>
      <c r="BH107" s="171">
        <f>IF(N107="sníž. přenesená",J107,0)</f>
        <v>0</v>
      </c>
      <c r="BI107" s="171">
        <f>IF(N107="nulová",J107,0)</f>
        <v>0</v>
      </c>
      <c r="BJ107" s="14" t="s">
        <v>78</v>
      </c>
      <c r="BK107" s="171">
        <f>ROUND(I107*H107,2)</f>
        <v>0</v>
      </c>
      <c r="BL107" s="14" t="s">
        <v>125</v>
      </c>
      <c r="BM107" s="14" t="s">
        <v>385</v>
      </c>
    </row>
    <row r="108" s="1" customFormat="1" ht="6.96" customHeight="1">
      <c r="B108" s="47"/>
      <c r="C108" s="48"/>
      <c r="D108" s="48"/>
      <c r="E108" s="48"/>
      <c r="F108" s="48"/>
      <c r="G108" s="48"/>
      <c r="H108" s="48"/>
      <c r="I108" s="122"/>
      <c r="J108" s="48"/>
      <c r="K108" s="48"/>
      <c r="L108" s="32"/>
    </row>
  </sheetData>
  <autoFilter ref="C85:K107"/>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Jiří Sobol</dc:creator>
  <cp:lastModifiedBy>Jiří Sobol</cp:lastModifiedBy>
  <dcterms:created xsi:type="dcterms:W3CDTF">2019-08-01T11:45:05Z</dcterms:created>
  <dcterms:modified xsi:type="dcterms:W3CDTF">2019-08-01T11:45:07Z</dcterms:modified>
</cp:coreProperties>
</file>